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120" yWindow="60" windowWidth="19320" windowHeight="11010"/>
  </bookViews>
  <sheets>
    <sheet name="Лист1 (3)" sheetId="3" r:id="rId1"/>
  </sheets>
  <definedNames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</definedNames>
  <calcPr calcId="124519"/>
</workbook>
</file>

<file path=xl/calcChain.xml><?xml version="1.0" encoding="utf-8"?>
<calcChain xmlns="http://schemas.openxmlformats.org/spreadsheetml/2006/main">
  <c r="A5" i="3"/>
  <c r="I186" l="1"/>
  <c r="H206" l="1"/>
  <c r="G206"/>
  <c r="E206"/>
  <c r="D206"/>
  <c r="F205"/>
  <c r="I205" s="1"/>
  <c r="F204"/>
  <c r="I204" s="1"/>
  <c r="F203"/>
  <c r="I203" s="1"/>
  <c r="F202"/>
  <c r="I202" s="1"/>
  <c r="F201"/>
  <c r="I201" s="1"/>
  <c r="F200"/>
  <c r="I200" s="1"/>
  <c r="F199"/>
  <c r="I199" s="1"/>
  <c r="F198"/>
  <c r="I198" s="1"/>
  <c r="I197" s="1"/>
  <c r="F197"/>
  <c r="F196"/>
  <c r="I196" s="1"/>
  <c r="F195"/>
  <c r="I195" s="1"/>
  <c r="F194"/>
  <c r="I194" s="1"/>
  <c r="F193"/>
  <c r="I193" s="1"/>
  <c r="F190"/>
  <c r="I190" s="1"/>
  <c r="F189"/>
  <c r="I189" s="1"/>
  <c r="F188"/>
  <c r="I188" s="1"/>
  <c r="F187"/>
  <c r="I187" s="1"/>
  <c r="I185" s="1"/>
  <c r="F186"/>
  <c r="F185"/>
  <c r="F184"/>
  <c r="I184" s="1"/>
  <c r="F183"/>
  <c r="I183" s="1"/>
  <c r="F182"/>
  <c r="I182" s="1"/>
  <c r="F181"/>
  <c r="I181" s="1"/>
  <c r="F180"/>
  <c r="I180" s="1"/>
  <c r="I178" s="1"/>
  <c r="F179"/>
  <c r="I179" s="1"/>
  <c r="F178"/>
  <c r="F177"/>
  <c r="I177" s="1"/>
  <c r="F176"/>
  <c r="I176" s="1"/>
  <c r="F175"/>
  <c r="I175" s="1"/>
  <c r="F174"/>
  <c r="I174" s="1"/>
  <c r="F173"/>
  <c r="I173" s="1"/>
  <c r="F172"/>
  <c r="I172" s="1"/>
  <c r="F171"/>
  <c r="I171" s="1"/>
  <c r="F170"/>
  <c r="I170" s="1"/>
  <c r="F169"/>
  <c r="I169" s="1"/>
  <c r="F168"/>
  <c r="I168" s="1"/>
  <c r="I166" s="1"/>
  <c r="F167"/>
  <c r="I167" s="1"/>
  <c r="F166"/>
  <c r="F165"/>
  <c r="I165" s="1"/>
  <c r="F164"/>
  <c r="I164" s="1"/>
  <c r="I163" s="1"/>
  <c r="I162" s="1"/>
  <c r="F163"/>
  <c r="F162"/>
  <c r="F161"/>
  <c r="I161" s="1"/>
  <c r="F160"/>
  <c r="I160" s="1"/>
  <c r="F159"/>
  <c r="I159" s="1"/>
  <c r="F158"/>
  <c r="I158" s="1"/>
  <c r="F157"/>
  <c r="I157" s="1"/>
  <c r="F156"/>
  <c r="I156" s="1"/>
  <c r="F155"/>
  <c r="I155" s="1"/>
  <c r="I154" s="1"/>
  <c r="I153" s="1"/>
  <c r="H154"/>
  <c r="F154"/>
  <c r="F153"/>
  <c r="F152"/>
  <c r="I152" s="1"/>
  <c r="I151"/>
  <c r="F150"/>
  <c r="I150" s="1"/>
  <c r="F149"/>
  <c r="I149" s="1"/>
  <c r="F148"/>
  <c r="I148" s="1"/>
  <c r="F147"/>
  <c r="I147" s="1"/>
  <c r="F146"/>
  <c r="I146" s="1"/>
  <c r="F145"/>
  <c r="I145" s="1"/>
  <c r="I144" s="1"/>
  <c r="F144"/>
  <c r="F143"/>
  <c r="I143" s="1"/>
  <c r="F142"/>
  <c r="I142" s="1"/>
  <c r="F141"/>
  <c r="I141" s="1"/>
  <c r="F140"/>
  <c r="I140" s="1"/>
  <c r="F139"/>
  <c r="F138"/>
  <c r="F137"/>
  <c r="I137" s="1"/>
  <c r="F136"/>
  <c r="I136" s="1"/>
  <c r="F135"/>
  <c r="I135" s="1"/>
  <c r="F134"/>
  <c r="I134" s="1"/>
  <c r="F133"/>
  <c r="I133" s="1"/>
  <c r="F132"/>
  <c r="I132" s="1"/>
  <c r="I131" s="1"/>
  <c r="F131"/>
  <c r="F130"/>
  <c r="I130" s="1"/>
  <c r="F129"/>
  <c r="I129" s="1"/>
  <c r="F128"/>
  <c r="I128" s="1"/>
  <c r="I127" s="1"/>
  <c r="F127"/>
  <c r="F126"/>
  <c r="I126" s="1"/>
  <c r="F125"/>
  <c r="I125" s="1"/>
  <c r="F124"/>
  <c r="I124" s="1"/>
  <c r="F123"/>
  <c r="I123" s="1"/>
  <c r="F122"/>
  <c r="I122" s="1"/>
  <c r="F121"/>
  <c r="I121" s="1"/>
  <c r="I120" s="1"/>
  <c r="F120"/>
  <c r="F119"/>
  <c r="I119" s="1"/>
  <c r="F118"/>
  <c r="I118" s="1"/>
  <c r="F117"/>
  <c r="I117" s="1"/>
  <c r="F116"/>
  <c r="I116" s="1"/>
  <c r="F115"/>
  <c r="I115" s="1"/>
  <c r="F114"/>
  <c r="I114" s="1"/>
  <c r="F113"/>
  <c r="I113" s="1"/>
  <c r="I112" s="1"/>
  <c r="F112"/>
  <c r="F111"/>
  <c r="I111" s="1"/>
  <c r="F110"/>
  <c r="I110" s="1"/>
  <c r="F109"/>
  <c r="I109" s="1"/>
  <c r="F108"/>
  <c r="I108" s="1"/>
  <c r="F107"/>
  <c r="I107" s="1"/>
  <c r="F106"/>
  <c r="I106" s="1"/>
  <c r="I105" s="1"/>
  <c r="F105"/>
  <c r="F104"/>
  <c r="I104" s="1"/>
  <c r="F103"/>
  <c r="I103" s="1"/>
  <c r="F102"/>
  <c r="I102" s="1"/>
  <c r="F101"/>
  <c r="I101" s="1"/>
  <c r="F100"/>
  <c r="I100" s="1"/>
  <c r="F99"/>
  <c r="I99" s="1"/>
  <c r="F98"/>
  <c r="I98" s="1"/>
  <c r="I97" s="1"/>
  <c r="I96" s="1"/>
  <c r="F97"/>
  <c r="F96"/>
  <c r="F95"/>
  <c r="I95" s="1"/>
  <c r="F94"/>
  <c r="I94" s="1"/>
  <c r="F93"/>
  <c r="I93" s="1"/>
  <c r="F92"/>
  <c r="I92" s="1"/>
  <c r="F91"/>
  <c r="I91" s="1"/>
  <c r="F90"/>
  <c r="I90" s="1"/>
  <c r="F89"/>
  <c r="I89" s="1"/>
  <c r="I88" s="1"/>
  <c r="F88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I79" s="1"/>
  <c r="F79"/>
  <c r="F78"/>
  <c r="I78" s="1"/>
  <c r="F77"/>
  <c r="I77" s="1"/>
  <c r="F76"/>
  <c r="I76" s="1"/>
  <c r="F75"/>
  <c r="I75" s="1"/>
  <c r="G74"/>
  <c r="F74"/>
  <c r="F73"/>
  <c r="I73" s="1"/>
  <c r="F72"/>
  <c r="I72" s="1"/>
  <c r="F71"/>
  <c r="I71" s="1"/>
  <c r="F70"/>
  <c r="I70" s="1"/>
  <c r="F69"/>
  <c r="I69" s="1"/>
  <c r="F68"/>
  <c r="I68" s="1"/>
  <c r="F67"/>
  <c r="F66"/>
  <c r="I66" s="1"/>
  <c r="F65"/>
  <c r="I65" s="1"/>
  <c r="I64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I38" s="1"/>
  <c r="F38"/>
  <c r="F37"/>
  <c r="I37" s="1"/>
  <c r="F36"/>
  <c r="I36" s="1"/>
  <c r="F35"/>
  <c r="I35" s="1"/>
  <c r="F34"/>
  <c r="I34" s="1"/>
  <c r="F33"/>
  <c r="I33" s="1"/>
  <c r="F32"/>
  <c r="I32" s="1"/>
  <c r="G31"/>
  <c r="F31"/>
  <c r="F30"/>
  <c r="I30" s="1"/>
  <c r="F29"/>
  <c r="I29" s="1"/>
  <c r="F28"/>
  <c r="I28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F15"/>
  <c r="E11"/>
  <c r="D11"/>
  <c r="I138" l="1"/>
  <c r="I139"/>
  <c r="I31"/>
  <c r="I16" s="1"/>
  <c r="F206"/>
  <c r="I74"/>
  <c r="I67" s="1"/>
  <c r="I15" l="1"/>
  <c r="I206" s="1"/>
</calcChain>
</file>

<file path=xl/sharedStrings.xml><?xml version="1.0" encoding="utf-8"?>
<sst xmlns="http://schemas.openxmlformats.org/spreadsheetml/2006/main" count="601" uniqueCount="227">
  <si>
    <t>Название
Формируется автоматически</t>
  </si>
  <si>
    <t>Название</t>
  </si>
  <si>
    <t>Формула
Целевая статья</t>
  </si>
  <si>
    <t>Целевая статья</t>
  </si>
  <si>
    <t>ВР
Код</t>
  </si>
  <si>
    <t>Код ВР</t>
  </si>
  <si>
    <t/>
  </si>
  <si>
    <t>тыс.руб.</t>
  </si>
  <si>
    <t>Наименование расходов</t>
  </si>
  <si>
    <t>Вид расходов</t>
  </si>
  <si>
    <t>Итого</t>
  </si>
  <si>
    <t>Всего</t>
  </si>
  <si>
    <t>Муниципальная программа «Развитие образования и воспитание» на 2015-2020 годы</t>
  </si>
  <si>
    <t>0100000</t>
  </si>
  <si>
    <t>Подпрограмма «Развитие дошкольного образования»</t>
  </si>
  <si>
    <t>0110000</t>
  </si>
  <si>
    <t>Предоставление дошкольного образования в дошкольных образовательных учреждениях</t>
  </si>
  <si>
    <t>0116110</t>
  </si>
  <si>
    <t>Иные выплаты персоналу казённых учреждений, за исключением фонда оплаты труда</t>
  </si>
  <si>
    <t>112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</si>
  <si>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</si>
  <si>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</si>
  <si>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</si>
  <si>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</si>
  <si>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Пособия, компенсации и иные социальные выплаты гражданам, кроме публичных нормативных обязательств</t>
  </si>
  <si>
    <t>321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</si>
  <si>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</si>
  <si>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</si>
  <si>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</si>
  <si>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</si>
  <si>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</si>
  <si>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</si>
  <si>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</si>
  <si>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</si>
  <si>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 местного самоуправления либо должностных лиц этих органов, а также в результате деятельности казённых учреждений</t>
  </si>
  <si>
    <t>831</t>
  </si>
  <si>
    <t>Уплата прочих налогов, сборов</t>
  </si>
  <si>
    <t>852</t>
  </si>
  <si>
    <t>Расходы за счет безвозмездных поступлений</t>
  </si>
  <si>
    <t>Субсидии на решение вопроса местного значения по владению имуществом, находящимся в муниципальной собственности, в части уплаты налога на имущество организаций</t>
  </si>
  <si>
    <t>0110062</t>
  </si>
  <si>
    <t>Уплата налога на имущество организаций и земельного налога</t>
  </si>
  <si>
    <t>851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</si>
  <si>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</si>
  <si>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465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</si>
  <si>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</si>
  <si>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0110547</t>
  </si>
  <si>
    <t>Фонд оплаты труда казённых учреждений и взносы по обязательному социальному страхованию</t>
  </si>
  <si>
    <t>111</t>
  </si>
  <si>
    <t>Субсидии на модернизацию региональных систем дошкольного образования</t>
  </si>
  <si>
    <t>0115059</t>
  </si>
  <si>
    <t>Налог на имущество</t>
  </si>
  <si>
    <t>0116062</t>
  </si>
  <si>
    <t>Подпрограмма «Развитие общего образования»</t>
  </si>
  <si>
    <t>0120000</t>
  </si>
  <si>
    <t>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</t>
  </si>
  <si>
    <t>0126120</t>
  </si>
  <si>
    <t>0126330</t>
  </si>
  <si>
    <t>0120062</t>
  </si>
  <si>
    <t>Финансовое обеспечение 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организациях (Школы)</t>
  </si>
  <si>
    <t>0120431</t>
  </si>
  <si>
    <t>Детское и школьное питание (Республиканская целевая программа «Детское и школьное питание» на 2010-2014 годы)</t>
  </si>
  <si>
    <t>0120497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</si>
  <si>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спортом, производимые за счет бюджета Удмуртской Республики</t>
  </si>
  <si>
    <t>0120594</t>
  </si>
  <si>
    <t>Детское и школьное питание</t>
  </si>
  <si>
    <t>0126121</t>
  </si>
  <si>
    <t>Расходы на мероприятия по безопасности образовательных организаций</t>
  </si>
  <si>
    <t>0120496</t>
  </si>
  <si>
    <t>0126062</t>
  </si>
  <si>
    <t>Подпрограмма «Дополнительное образование и воспитание детей»</t>
  </si>
  <si>
    <t>0130000</t>
  </si>
  <si>
    <t>Предоставление  дополнительного образования</t>
  </si>
  <si>
    <t>0136130</t>
  </si>
  <si>
    <t>0130062</t>
  </si>
  <si>
    <t>0136062</t>
  </si>
  <si>
    <t>Подпрограмма «Реализация молодежной политики»</t>
  </si>
  <si>
    <t>0140000</t>
  </si>
  <si>
    <t>Мероприятия в области молодежной политики</t>
  </si>
  <si>
    <t>0146141</t>
  </si>
  <si>
    <t>0146330</t>
  </si>
  <si>
    <t>0140062</t>
  </si>
  <si>
    <t>0146062</t>
  </si>
  <si>
    <t>Подпрограмма «Создание условий для реализации муниципальной программы»</t>
  </si>
  <si>
    <t>0150000</t>
  </si>
  <si>
    <t>Центральный аппарат</t>
  </si>
  <si>
    <t>Обеспечение деятельности централизованных бухгалтерий и прочих учреждений</t>
  </si>
  <si>
    <t>0156012</t>
  </si>
  <si>
    <t>0150062</t>
  </si>
  <si>
    <t>0156062</t>
  </si>
  <si>
    <t>Муниципальная программа «Развитие культуры и туризма Вавожского района» на 2015-2020 годы</t>
  </si>
  <si>
    <t>0300000</t>
  </si>
  <si>
    <t>Подпрограмма «Организация библиотечного обслуживания населения»</t>
  </si>
  <si>
    <t>0310000</t>
  </si>
  <si>
    <t>Осуществление библиотечного и информационного обслуживания пользователей библиотеки</t>
  </si>
  <si>
    <t>0316161</t>
  </si>
  <si>
    <t>Иные межбюджетные трансферты на подключение общедоступных библиотек Российской Федерации к сети Интернет</t>
  </si>
  <si>
    <t>0315146</t>
  </si>
  <si>
    <t>0316062</t>
  </si>
  <si>
    <t>Подпрограмма «Организация досуга и предоставление услуг организаций культуры»</t>
  </si>
  <si>
    <t>0320000</t>
  </si>
  <si>
    <t>Передаваемые полномочия по культуре</t>
  </si>
  <si>
    <t>0326165</t>
  </si>
  <si>
    <t>0320062</t>
  </si>
  <si>
    <t>0326062</t>
  </si>
  <si>
    <t>Подпрограмма «Развитие музейного дела»</t>
  </si>
  <si>
    <t>0330000</t>
  </si>
  <si>
    <t>Предоставление доступа к музейным фондам</t>
  </si>
  <si>
    <t>0336160</t>
  </si>
  <si>
    <t>0330062</t>
  </si>
  <si>
    <t>0336062</t>
  </si>
  <si>
    <t>Подпрограмма «Развитие местного народного творчества»</t>
  </si>
  <si>
    <t>0340000</t>
  </si>
  <si>
    <t>Развитие местного народного творчества</t>
  </si>
  <si>
    <t>0346163</t>
  </si>
  <si>
    <t>0340062</t>
  </si>
  <si>
    <t>0346062</t>
  </si>
  <si>
    <t>0370000</t>
  </si>
  <si>
    <t>0376012</t>
  </si>
  <si>
    <t>Муниципальная программа «Социальная поддержка населения» на 2015-2020 годы</t>
  </si>
  <si>
    <t>0400000</t>
  </si>
  <si>
    <t>Подпрограмма «Социальная поддержка семьи и детей»</t>
  </si>
  <si>
    <t>0410000</t>
  </si>
  <si>
    <t>Выплата единовременных пособий при всех формах устройства детей, лишенных родительского попечения, в семью</t>
  </si>
  <si>
    <t>0415260</t>
  </si>
  <si>
    <t>Подпрограмма «Обеспечение жильем отдельных категорий граждан, стимулирование улучшения жилищных условий»</t>
  </si>
  <si>
    <t>0430000</t>
  </si>
  <si>
    <t>Субсидии гражданам на приобретение жилья</t>
  </si>
  <si>
    <t>322</t>
  </si>
  <si>
    <t>Обеспечение жильём отдельных категорий граждан, установленных Федеральным законом от 12 января 1995 года  № 5-ФЗ «О ветеранах», в соответствии с Указом Президента Российской Федерации от 07 мая 2008 года № 714 «Об обеспечении жильём ветеранов Великой Отечественной войны 1941-1945 годов»</t>
  </si>
  <si>
    <t>0435134</t>
  </si>
  <si>
    <t>Муниципальная программа «Создание условий для устойчивого экономического развития» на 2015-2020 годы»</t>
  </si>
  <si>
    <t>0500000</t>
  </si>
  <si>
    <t>Подпрограмма «Развитие сельского хозяйства и расширение рынка сельскохозяйственной продукции»</t>
  </si>
  <si>
    <t>0510000</t>
  </si>
  <si>
    <t>0516003</t>
  </si>
  <si>
    <t>0516062</t>
  </si>
  <si>
    <t>Муниципальная программа «Безопасность»</t>
  </si>
  <si>
    <t>0600000</t>
  </si>
  <si>
    <t>Подпрограмма «Предупреждение и ликвидация последствий чрезвычайных ситуаций, реализация мер пожарной безопасности»</t>
  </si>
  <si>
    <t>0610000</t>
  </si>
  <si>
    <t>Мероприятия в сфере гражданской обороны, защиты населения и территорий от чрезвычайных ситуаций</t>
  </si>
  <si>
    <t>0616190</t>
  </si>
  <si>
    <t>Подпрограмма «Профилактика правонарушений»</t>
  </si>
  <si>
    <t>0620000</t>
  </si>
  <si>
    <t>Противодействие и предупреждение преступности</t>
  </si>
  <si>
    <t>0626192</t>
  </si>
  <si>
    <t>Муниципальная программа «Содержание и развитие муниципального хозяйства Вавожского района на 2015-2020 годы»</t>
  </si>
  <si>
    <t>0700000</t>
  </si>
  <si>
    <t>Закупка товаров, работ, услуг в целях капитального ремонта государственного (муниципального) имущества</t>
  </si>
  <si>
    <t>243</t>
  </si>
  <si>
    <t>Подпрограмма «Содержание и развитие жилищного хозяйства»</t>
  </si>
  <si>
    <t>0730000</t>
  </si>
  <si>
    <t>Мероприятия в области жилищного хозяйства</t>
  </si>
  <si>
    <t>0736210</t>
  </si>
  <si>
    <t>Содержание муниципального жилья</t>
  </si>
  <si>
    <t>0736211</t>
  </si>
  <si>
    <t>Подпрограмма «Благоустройство и охрана окружающей среды»</t>
  </si>
  <si>
    <t>0740000</t>
  </si>
  <si>
    <t>Прочие мероприятия по благоустройству</t>
  </si>
  <si>
    <t>0746233</t>
  </si>
  <si>
    <t>Иные межбюджетные трансферты</t>
  </si>
  <si>
    <t>540</t>
  </si>
  <si>
    <t>Муниципальная программа «Энергосбережение и повышение энергетической эффективности в муниципальном образовании «Вавожский район» Удмуртской Республики на 2015-2020 годы»</t>
  </si>
  <si>
    <t>0800000</t>
  </si>
  <si>
    <t>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</si>
  <si>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0800577</t>
  </si>
  <si>
    <t>Муниципальная программа «Муниципальное управление» на 2015-2020 годы»</t>
  </si>
  <si>
    <t>0900000</t>
  </si>
  <si>
    <t>Подпрограмма «Управление муниципальным имуществом и земельными ресурсами»</t>
  </si>
  <si>
    <t>0920000</t>
  </si>
  <si>
    <t>Республиканская целевая программа "Развитие системы государственного и муниципального управления земельными ресурсами и системы землеустройства на территории Удмуртской Республики на 2011-2015 годы"</t>
  </si>
  <si>
    <t>0920504</t>
  </si>
  <si>
    <t>Подпрограмма «Архивное дело»</t>
  </si>
  <si>
    <t>0930000</t>
  </si>
  <si>
    <t>Осуществление отдельных государственных полномочий в области архивного дела</t>
  </si>
  <si>
    <t>0930436</t>
  </si>
  <si>
    <t>Подпрограмма «Административная реформа» муниципальной программы «Муниципальное управление»</t>
  </si>
  <si>
    <t>0950000</t>
  </si>
  <si>
    <t>Субсидия на реализацию проекта в рамках МП в облати информатизации</t>
  </si>
  <si>
    <t>0950518</t>
  </si>
  <si>
    <t>Подпрограмма «Создание условий для реализации муниципальной программы» муниципальной программы «Муниципальное управление»</t>
  </si>
  <si>
    <t>0960000</t>
  </si>
  <si>
    <t>0966003</t>
  </si>
  <si>
    <t>0960062</t>
  </si>
  <si>
    <t>0966062</t>
  </si>
  <si>
    <t>Муниципальная программа «Управление муниципальными финансами»</t>
  </si>
  <si>
    <t>1000000</t>
  </si>
  <si>
    <t>Подпрограмма «Организация бюджетного процесса»</t>
  </si>
  <si>
    <t>1010000</t>
  </si>
  <si>
    <t>Выравнивание бюджетной обеспеченности поселений за счет средств местного бюджета</t>
  </si>
  <si>
    <t>1016300</t>
  </si>
  <si>
    <t>Дотации на выравнивание бюджетной обеспеченности</t>
  </si>
  <si>
    <t>511</t>
  </si>
  <si>
    <t>1010062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</si>
  <si>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</si>
  <si>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</si>
  <si>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1016062</t>
  </si>
  <si>
    <t>Подпрограмма «Повышение эффективности расходов бюджета»</t>
  </si>
  <si>
    <t>1020000</t>
  </si>
  <si>
    <t>Повышение эффективности расходов бюджета</t>
  </si>
  <si>
    <t>1026270</t>
  </si>
  <si>
    <t>Непрограммные направления деятельности</t>
  </si>
  <si>
    <t>9900000</t>
  </si>
  <si>
    <t>9900062</t>
  </si>
  <si>
    <t>Мероприятия по проведению капитального ремонта объектов государственной(муниципальной) собственности, включенных в "Перечень объектов капитального ремонта,финансируемых из бюджета Удмуртской Республики", утвержденный Правительством Удмуртской Республики</t>
  </si>
  <si>
    <t>9900083</t>
  </si>
  <si>
    <t>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реализации функций в рамках непрограммного направления деятельности "Государственная судебная власть"</t>
  </si>
  <si>
    <t>9905120</t>
  </si>
  <si>
    <t>Межбюджетные трансферты на реализацию мероприятий по модернизации организаций дополнительного образования-детских школ искусств Удмуртской Республики</t>
  </si>
  <si>
    <t>9900596</t>
  </si>
  <si>
    <t>Вавожский район*01.08.2015</t>
  </si>
  <si>
    <t>01.06.2015</t>
  </si>
  <si>
    <t>Вариант=Вавожский 2015;
Табл=Уточненные росписи бюджета МО 2015;
МО=1300700;
КОСГУ=000;
УБ=1121;
Дата=20150801;
Ведомства=000;
ФКР=0000;
Узлы=07;</t>
  </si>
  <si>
    <t>Вариант=Вавожский 2015;
Табл=Уточненные росписи бюджета МО 2015;
МО=1300700;
КОСГУ=000;
УБ=1121;
Дата=20150601;
Ведомства=000;
ФКР=0000;
Узлы=07;</t>
  </si>
  <si>
    <t>на 01.08.2015</t>
  </si>
  <si>
    <t>отклонение</t>
  </si>
  <si>
    <t>сессия 26.06.2015</t>
  </si>
  <si>
    <t>полномочия по культуре</t>
  </si>
  <si>
    <t xml:space="preserve">к решению Вавожского </t>
  </si>
  <si>
    <t>районного Совета депутатов</t>
  </si>
  <si>
    <t xml:space="preserve">Изменения в распределение бюджетных ассигнований на 2015 год </t>
  </si>
  <si>
    <t xml:space="preserve">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"Вавожский район"</t>
  </si>
  <si>
    <t>Сумма изменений на 2015 год (по состоянию на 01.08.2015)</t>
  </si>
  <si>
    <t>Приложение 3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</si>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</sst>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00"/>
    <numFmt numFmtId="166" formatCode="0.0"/>
  </numFmts>
  <fonts count="10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9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8" fillId="0" borderId="0" xfId="0" applyFo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2" fillId="0" borderId="1" xfId="0" applyNumberFormat="1" applyFont="1" applyFill="1" applyBorder="1" applyProtection="1">
      <protection locked="0"/>
    </xf>
    <xf numFmtId="49" fontId="3" fillId="0" borderId="1" xfId="0" applyNumberFormat="1" applyFont="1" applyBorder="1" applyAlignment="1">
      <alignment horizontal="left"/>
    </xf>
    <xf numFmtId="165" fontId="3" fillId="0" borderId="1" xfId="0" applyNumberFormat="1" applyFont="1" applyBorder="1" applyAlignment="1"/>
    <xf numFmtId="0" fontId="9" fillId="0" borderId="2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Protection="1">
      <protection locked="0"/>
    </xf>
    <xf numFmtId="165" fontId="2" fillId="0" borderId="0" xfId="0" applyNumberFormat="1" applyFont="1" applyFill="1"/>
    <xf numFmtId="165" fontId="2" fillId="0" borderId="0" xfId="0" applyNumberFormat="1" applyFont="1" applyFill="1" applyAlignment="1">
      <alignment horizontal="right"/>
    </xf>
    <xf numFmtId="165" fontId="2" fillId="0" borderId="2" xfId="0" applyNumberFormat="1" applyFont="1" applyFill="1" applyBorder="1" applyAlignment="1">
      <alignment horizontal="center" vertical="center" wrapText="1"/>
    </xf>
    <xf numFmtId="165" fontId="6" fillId="0" borderId="0" xfId="0" quotePrefix="1" applyNumberFormat="1" applyFont="1" applyFill="1" applyAlignment="1">
      <alignment wrapText="1"/>
    </xf>
    <xf numFmtId="165" fontId="3" fillId="0" borderId="0" xfId="0" quotePrefix="1" applyNumberFormat="1" applyFont="1" applyFill="1" applyAlignment="1">
      <alignment wrapText="1"/>
    </xf>
    <xf numFmtId="165" fontId="8" fillId="0" borderId="1" xfId="0" applyNumberFormat="1" applyFont="1" applyFill="1" applyBorder="1" applyProtection="1">
      <protection locked="0"/>
    </xf>
    <xf numFmtId="165" fontId="0" fillId="0" borderId="0" xfId="0" applyNumberFormat="1" applyFill="1"/>
    <xf numFmtId="49" fontId="8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166" fontId="8" fillId="0" borderId="1" xfId="0" applyNumberFormat="1" applyFont="1" applyFill="1" applyBorder="1" applyProtection="1">
      <protection locked="0"/>
    </xf>
    <xf numFmtId="166" fontId="2" fillId="0" borderId="1" xfId="0" applyNumberFormat="1" applyFont="1" applyFill="1" applyBorder="1" applyProtection="1">
      <protection locked="0"/>
    </xf>
    <xf numFmtId="49" fontId="9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wrapText="1"/>
    </xf>
    <xf numFmtId="49" fontId="2" fillId="0" borderId="3" xfId="0" applyNumberFormat="1" applyFont="1" applyBorder="1"/>
    <xf numFmtId="164" fontId="2" fillId="0" borderId="3" xfId="0" applyNumberFormat="1" applyFont="1" applyFill="1" applyBorder="1" applyProtection="1">
      <protection locked="0"/>
    </xf>
    <xf numFmtId="165" fontId="2" fillId="0" borderId="3" xfId="0" applyNumberFormat="1" applyFont="1" applyFill="1" applyBorder="1" applyProtection="1">
      <protection locked="0"/>
    </xf>
    <xf numFmtId="0" fontId="2" fillId="0" borderId="3" xfId="0" applyFont="1" applyFill="1" applyBorder="1" applyProtection="1">
      <protection locked="0"/>
    </xf>
    <xf numFmtId="0" fontId="0" fillId="0" borderId="0" xfId="0" applyBorder="1"/>
    <xf numFmtId="0" fontId="3" fillId="0" borderId="0" xfId="0" applyNumberFormat="1" applyFont="1" applyFill="1" applyAlignment="1">
      <alignment horizontal="center" vertical="center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7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NumberFormat="1" applyFont="1" applyFill="1" applyBorder="1" applyAlignment="1" applyProtection="1">
      <alignment wrapText="1"/>
      <protection locked="0"/>
    </xf>
    <xf numFmtId="0" fontId="7" fillId="0" borderId="1" xfId="0" applyNumberFormat="1" applyFont="1" applyFill="1" applyBorder="1" applyAlignment="1">
      <alignment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06"/>
  <sheetViews>
    <sheetView tabSelected="1" topLeftCell="A114" workbookViewId="0">
      <selection activeCell="A207" sqref="A207"/>
    </sheetView>
  </sheetViews>
  <sheetFormatPr defaultRowHeight="15"/>
  <cols>
    <col min="1" max="1" width="67.42578125" style="1" customWidth="1"/>
    <col min="2" max="2" width="9.140625" style="1" customWidth="1"/>
    <col min="3" max="3" width="5.85546875" style="1" customWidth="1"/>
    <col min="4" max="4" width="14.42578125" style="23" hidden="1" customWidth="1"/>
    <col min="5" max="5" width="16.28515625" hidden="1" customWidth="1"/>
    <col min="6" max="6" width="14.42578125" style="36" hidden="1" customWidth="1"/>
    <col min="7" max="8" width="11.85546875" style="23" hidden="1" customWidth="1"/>
    <col min="9" max="9" width="14.7109375" style="23" customWidth="1"/>
  </cols>
  <sheetData>
    <row r="1" spans="1:12" s="4" customFormat="1" ht="14.25" hidden="1" customHeight="1">
      <c r="A1" s="43"/>
      <c r="B1" s="44"/>
      <c r="C1" s="44"/>
      <c r="D1" s="45"/>
      <c r="E1" s="45"/>
      <c r="F1" s="46"/>
      <c r="G1" s="45"/>
      <c r="H1" s="47"/>
      <c r="I1" s="47"/>
    </row>
    <row r="2" spans="1:12" s="48" customFormat="1" ht="12.75" customHeight="1">
      <c r="A2" s="50" t="s">
        <v>224</v>
      </c>
      <c r="B2" s="50"/>
      <c r="C2" s="50"/>
      <c r="D2" s="50"/>
      <c r="E2" s="50"/>
      <c r="F2" s="50"/>
      <c r="G2" s="50"/>
      <c r="H2" s="50"/>
      <c r="I2" s="50"/>
    </row>
    <row r="3" spans="1:12" ht="12.75" customHeight="1">
      <c r="A3" s="51" t="s">
        <v>219</v>
      </c>
      <c r="B3" s="51"/>
      <c r="C3" s="51"/>
      <c r="D3" s="51"/>
      <c r="E3" s="51"/>
      <c r="F3" s="51"/>
      <c r="G3" s="51"/>
      <c r="H3" s="51"/>
      <c r="I3" s="51"/>
      <c r="J3" s="5"/>
    </row>
    <row r="4" spans="1:12" ht="12.75" customHeight="1">
      <c r="A4" s="52" t="s">
        <v>220</v>
      </c>
      <c r="B4" s="52"/>
      <c r="C4" s="52"/>
      <c r="D4" s="52"/>
      <c r="E4" s="52"/>
      <c r="F4" s="52"/>
      <c r="G4" s="52"/>
      <c r="H4" s="52"/>
      <c r="I4" s="52"/>
    </row>
    <row r="5" spans="1:12" ht="12.75" customHeight="1">
      <c r="A5" s="53" t="str">
        <f>"от 11 сентября "&amp;VALUE(RIGHT(E13,4))&amp;" года  № 221"</f>
        <v>от 11 сентября 2015 года  № 221</v>
      </c>
      <c r="B5" s="53"/>
      <c r="C5" s="53"/>
      <c r="D5" s="53"/>
      <c r="E5" s="53"/>
      <c r="F5" s="53"/>
      <c r="G5" s="53"/>
      <c r="H5" s="53"/>
      <c r="I5" s="53"/>
    </row>
    <row r="6" spans="1:12" ht="12.75" customHeight="1">
      <c r="A6" s="6"/>
      <c r="B6" s="7"/>
      <c r="C6" s="7"/>
      <c r="E6" s="8"/>
      <c r="F6" s="30"/>
      <c r="G6" s="8"/>
      <c r="H6" s="8"/>
      <c r="I6" s="8"/>
    </row>
    <row r="7" spans="1:12" ht="19.149999999999999" customHeight="1">
      <c r="A7" s="54" t="s">
        <v>221</v>
      </c>
      <c r="B7" s="54"/>
      <c r="C7" s="54"/>
      <c r="D7" s="54"/>
      <c r="E7" s="54"/>
      <c r="F7" s="54"/>
      <c r="G7" s="54"/>
      <c r="H7" s="54"/>
      <c r="I7" s="54"/>
    </row>
    <row r="8" spans="1:12" ht="64.900000000000006" customHeight="1">
      <c r="A8" s="55" t="s">
        <v>222</v>
      </c>
      <c r="B8" s="55"/>
      <c r="C8" s="55"/>
      <c r="D8" s="55"/>
      <c r="E8" s="55"/>
      <c r="F8" s="55"/>
      <c r="G8" s="55"/>
      <c r="H8" s="55"/>
      <c r="I8" s="55"/>
    </row>
    <row r="9" spans="1:12" ht="16.149999999999999" hidden="1" customHeight="1">
      <c r="A9" s="49"/>
      <c r="B9" s="49"/>
      <c r="C9" s="49"/>
      <c r="D9" s="49"/>
      <c r="E9" s="49"/>
      <c r="F9" s="49"/>
      <c r="G9" s="49"/>
      <c r="H9" s="49"/>
      <c r="I9" s="49"/>
    </row>
    <row r="10" spans="1:12" ht="12.75" customHeight="1">
      <c r="A10" s="6"/>
      <c r="B10" s="6"/>
      <c r="C10" s="6"/>
      <c r="E10" t="s">
        <v>215</v>
      </c>
      <c r="F10" s="31"/>
      <c r="G10" s="9"/>
      <c r="H10" s="9"/>
      <c r="I10" s="9" t="s">
        <v>7</v>
      </c>
      <c r="J10" s="9"/>
      <c r="L10" s="8"/>
    </row>
    <row r="11" spans="1:12" s="11" customFormat="1" ht="58.9" customHeight="1">
      <c r="A11" s="42" t="s">
        <v>8</v>
      </c>
      <c r="B11" s="42" t="s">
        <v>3</v>
      </c>
      <c r="C11" s="42" t="s">
        <v>9</v>
      </c>
      <c r="D11" s="10" t="str">
        <f>"Уточнённый план на " &amp;D13</f>
        <v>Уточнённый план на 01.06.2015</v>
      </c>
      <c r="E11" s="10" t="str">
        <f>CONCATENATE("Уточнённый план на ",IF(MID(E13,FIND("*",E13,1)+4,2)="01",CONCATENATE(TEXT(VALUE(RIGHT(E13,4)-1),"0000")," год"),CONCATENATE(RIGHT(E13,4)," год")))</f>
        <v>Уточнённый план на 2015 год</v>
      </c>
      <c r="F11" s="32" t="s">
        <v>216</v>
      </c>
      <c r="G11" s="10" t="s">
        <v>217</v>
      </c>
      <c r="H11" s="28" t="s">
        <v>218</v>
      </c>
      <c r="I11" s="28" t="s">
        <v>223</v>
      </c>
    </row>
    <row r="12" spans="1:12" s="15" customFormat="1" ht="12" hidden="1" customHeight="1">
      <c r="A12" s="12" t="s">
        <v>0</v>
      </c>
      <c r="B12" s="12" t="s">
        <v>2</v>
      </c>
      <c r="C12" s="12" t="s">
        <v>4</v>
      </c>
      <c r="D12" s="13" t="s">
        <v>214</v>
      </c>
      <c r="E12" s="14" t="s">
        <v>213</v>
      </c>
      <c r="F12" s="33"/>
      <c r="G12" s="13"/>
      <c r="H12" s="13"/>
      <c r="I12" s="13"/>
    </row>
    <row r="13" spans="1:12" s="4" customFormat="1" ht="38.25" hidden="1" customHeight="1">
      <c r="A13" s="16" t="s">
        <v>1</v>
      </c>
      <c r="B13" s="16" t="s">
        <v>3</v>
      </c>
      <c r="C13" s="16" t="s">
        <v>5</v>
      </c>
      <c r="D13" s="17" t="s">
        <v>212</v>
      </c>
      <c r="E13" s="18" t="s">
        <v>211</v>
      </c>
      <c r="F13" s="34"/>
      <c r="G13" s="17"/>
      <c r="H13" s="17"/>
      <c r="I13" s="17"/>
    </row>
    <row r="14" spans="1:12" s="22" customFormat="1" ht="15" hidden="1" customHeight="1">
      <c r="A14" s="19" t="s">
        <v>11</v>
      </c>
      <c r="B14" s="20" t="s">
        <v>6</v>
      </c>
      <c r="C14" s="20" t="s">
        <v>6</v>
      </c>
      <c r="D14" s="24">
        <v>503509.54681999999</v>
      </c>
      <c r="E14" s="24">
        <v>561848.25459999999</v>
      </c>
      <c r="F14" s="35"/>
      <c r="G14" s="24"/>
      <c r="H14" s="21"/>
      <c r="I14" s="21"/>
    </row>
    <row r="15" spans="1:12" s="4" customFormat="1" ht="21.75">
      <c r="A15" s="19" t="s">
        <v>12</v>
      </c>
      <c r="B15" s="37" t="s">
        <v>13</v>
      </c>
      <c r="C15" s="37" t="s">
        <v>6</v>
      </c>
      <c r="D15" s="35">
        <v>299383.48200000002</v>
      </c>
      <c r="E15" s="35">
        <v>356802.50400000002</v>
      </c>
      <c r="F15" s="35">
        <f>SUM(E15-D15)</f>
        <v>57419.021999999997</v>
      </c>
      <c r="G15" s="24">
        <v>2472</v>
      </c>
      <c r="H15" s="40">
        <v>175</v>
      </c>
      <c r="I15" s="35">
        <f>SUM(I16+I38+I67+I79+I88)</f>
        <v>55122.021999999997</v>
      </c>
    </row>
    <row r="16" spans="1:12" s="4" customFormat="1" ht="14.25">
      <c r="A16" s="19" t="s">
        <v>14</v>
      </c>
      <c r="B16" s="37" t="s">
        <v>15</v>
      </c>
      <c r="C16" s="37" t="s">
        <v>6</v>
      </c>
      <c r="D16" s="35">
        <v>85937.752999999997</v>
      </c>
      <c r="E16" s="35">
        <v>137454.69500000001</v>
      </c>
      <c r="F16" s="35">
        <f t="shared" ref="F16:F54" si="0">SUM(E16-D16)</f>
        <v>51516.94200000001</v>
      </c>
      <c r="G16" s="24">
        <v>1455</v>
      </c>
      <c r="H16" s="21">
        <v>11.5</v>
      </c>
      <c r="I16" s="35">
        <f>SUM(I17+I21+I25+I27+I31)</f>
        <v>50073.441999999995</v>
      </c>
    </row>
    <row r="17" spans="1:9" s="4" customFormat="1" ht="32.25">
      <c r="A17" s="19" t="s">
        <v>39</v>
      </c>
      <c r="B17" s="37" t="s">
        <v>40</v>
      </c>
      <c r="C17" s="37" t="s">
        <v>6</v>
      </c>
      <c r="D17" s="35">
        <v>6475.2</v>
      </c>
      <c r="E17" s="35">
        <v>2600.1880000000001</v>
      </c>
      <c r="F17" s="35">
        <f t="shared" si="0"/>
        <v>-3875.0119999999997</v>
      </c>
      <c r="G17" s="24"/>
      <c r="H17" s="21"/>
      <c r="I17" s="35">
        <f t="shared" ref="I17:I54" si="1">SUM(F17-G17+H17)</f>
        <v>-3875.0119999999997</v>
      </c>
    </row>
    <row r="18" spans="1:9" s="4" customFormat="1" ht="33.75">
      <c r="A18" s="2" t="s">
        <v>26</v>
      </c>
      <c r="B18" s="38" t="s">
        <v>40</v>
      </c>
      <c r="C18" s="38" t="s">
        <v>27</v>
      </c>
      <c r="D18" s="29">
        <v>3156.3</v>
      </c>
      <c r="E18" s="29">
        <v>2253.5520000000001</v>
      </c>
      <c r="F18" s="35">
        <f t="shared" si="0"/>
        <v>-902.74800000000005</v>
      </c>
      <c r="G18" s="25"/>
      <c r="H18" s="3"/>
      <c r="I18" s="29">
        <f t="shared" si="1"/>
        <v>-902.74800000000005</v>
      </c>
    </row>
    <row r="19" spans="1:9" s="4" customFormat="1" ht="33.75">
      <c r="A19" s="2" t="s">
        <v>30</v>
      </c>
      <c r="B19" s="38" t="s">
        <v>40</v>
      </c>
      <c r="C19" s="38" t="s">
        <v>31</v>
      </c>
      <c r="D19" s="29">
        <v>2817.6</v>
      </c>
      <c r="E19" s="29">
        <v>77.734999999999999</v>
      </c>
      <c r="F19" s="35">
        <f t="shared" si="0"/>
        <v>-2739.8649999999998</v>
      </c>
      <c r="G19" s="25"/>
      <c r="H19" s="3"/>
      <c r="I19" s="29">
        <f t="shared" si="1"/>
        <v>-2739.8649999999998</v>
      </c>
    </row>
    <row r="20" spans="1:9" s="4" customFormat="1" ht="14.25">
      <c r="A20" s="2" t="s">
        <v>41</v>
      </c>
      <c r="B20" s="38" t="s">
        <v>40</v>
      </c>
      <c r="C20" s="38" t="s">
        <v>42</v>
      </c>
      <c r="D20" s="29">
        <v>501.3</v>
      </c>
      <c r="E20" s="29">
        <v>268.90100000000001</v>
      </c>
      <c r="F20" s="35">
        <f t="shared" si="0"/>
        <v>-232.399</v>
      </c>
      <c r="G20" s="25"/>
      <c r="H20" s="3"/>
      <c r="I20" s="29">
        <f t="shared" si="1"/>
        <v>-232.399</v>
      </c>
    </row>
    <row r="21" spans="1:9" s="4" customFormat="1" ht="32.25">
      <c r="A21" s="19" t="s">
        <v>45</v>
      </c>
      <c r="B21" s="37" t="s">
        <v>46</v>
      </c>
      <c r="C21" s="37" t="s">
        <v>6</v>
      </c>
      <c r="D21" s="35">
        <v>39022.300000000003</v>
      </c>
      <c r="E21" s="35">
        <v>45822.3</v>
      </c>
      <c r="F21" s="35">
        <f t="shared" si="0"/>
        <v>6800</v>
      </c>
      <c r="G21" s="24"/>
      <c r="H21" s="21"/>
      <c r="I21" s="35">
        <f t="shared" si="1"/>
        <v>6800</v>
      </c>
    </row>
    <row r="22" spans="1:9" s="4" customFormat="1" ht="22.5">
      <c r="A22" s="2" t="s">
        <v>47</v>
      </c>
      <c r="B22" s="38" t="s">
        <v>46</v>
      </c>
      <c r="C22" s="38" t="s">
        <v>48</v>
      </c>
      <c r="D22" s="29">
        <v>25662.1</v>
      </c>
      <c r="E22" s="29">
        <v>29640.469000000001</v>
      </c>
      <c r="F22" s="35">
        <f t="shared" si="0"/>
        <v>3978.3690000000024</v>
      </c>
      <c r="G22" s="25"/>
      <c r="H22" s="3"/>
      <c r="I22" s="29">
        <f t="shared" si="1"/>
        <v>3978.3690000000024</v>
      </c>
    </row>
    <row r="23" spans="1:9" s="4" customFormat="1" ht="33.75">
      <c r="A23" s="2" t="s">
        <v>26</v>
      </c>
      <c r="B23" s="38" t="s">
        <v>46</v>
      </c>
      <c r="C23" s="38" t="s">
        <v>27</v>
      </c>
      <c r="D23" s="29">
        <v>8057.3</v>
      </c>
      <c r="E23" s="29">
        <v>9602.4290000000001</v>
      </c>
      <c r="F23" s="35">
        <f t="shared" si="0"/>
        <v>1545.1289999999999</v>
      </c>
      <c r="G23" s="25"/>
      <c r="H23" s="3"/>
      <c r="I23" s="29">
        <f t="shared" si="1"/>
        <v>1545.1289999999999</v>
      </c>
    </row>
    <row r="24" spans="1:9" s="4" customFormat="1" ht="33.75">
      <c r="A24" s="2" t="s">
        <v>30</v>
      </c>
      <c r="B24" s="38" t="s">
        <v>46</v>
      </c>
      <c r="C24" s="38" t="s">
        <v>31</v>
      </c>
      <c r="D24" s="29">
        <v>5064.3999999999996</v>
      </c>
      <c r="E24" s="29">
        <v>6340.902</v>
      </c>
      <c r="F24" s="35">
        <f t="shared" si="0"/>
        <v>1276.5020000000004</v>
      </c>
      <c r="G24" s="25"/>
      <c r="H24" s="3"/>
      <c r="I24" s="29">
        <f t="shared" si="1"/>
        <v>1276.5020000000004</v>
      </c>
    </row>
    <row r="25" spans="1:9" s="4" customFormat="1" ht="21.75">
      <c r="A25" s="19" t="s">
        <v>49</v>
      </c>
      <c r="B25" s="37" t="s">
        <v>50</v>
      </c>
      <c r="C25" s="37" t="s">
        <v>6</v>
      </c>
      <c r="D25" s="35"/>
      <c r="E25" s="35">
        <v>44600</v>
      </c>
      <c r="F25" s="35">
        <f t="shared" si="0"/>
        <v>44600</v>
      </c>
      <c r="G25" s="24"/>
      <c r="H25" s="21"/>
      <c r="I25" s="35">
        <f t="shared" si="1"/>
        <v>44600</v>
      </c>
    </row>
    <row r="26" spans="1:9" s="4" customFormat="1" ht="33.75">
      <c r="A26" s="2" t="s">
        <v>43</v>
      </c>
      <c r="B26" s="38" t="s">
        <v>50</v>
      </c>
      <c r="C26" s="38" t="s">
        <v>44</v>
      </c>
      <c r="D26" s="29"/>
      <c r="E26" s="29">
        <v>44600</v>
      </c>
      <c r="F26" s="35">
        <f t="shared" si="0"/>
        <v>44600</v>
      </c>
      <c r="G26" s="25"/>
      <c r="H26" s="3"/>
      <c r="I26" s="29">
        <f t="shared" si="1"/>
        <v>44600</v>
      </c>
    </row>
    <row r="27" spans="1:9" s="4" customFormat="1" ht="14.25">
      <c r="A27" s="19" t="s">
        <v>51</v>
      </c>
      <c r="B27" s="37" t="s">
        <v>52</v>
      </c>
      <c r="C27" s="37" t="s">
        <v>6</v>
      </c>
      <c r="D27" s="35"/>
      <c r="E27" s="35">
        <v>2420.9160000000002</v>
      </c>
      <c r="F27" s="35">
        <f t="shared" si="0"/>
        <v>2420.9160000000002</v>
      </c>
      <c r="G27" s="24"/>
      <c r="H27" s="21"/>
      <c r="I27" s="35">
        <f t="shared" si="1"/>
        <v>2420.9160000000002</v>
      </c>
    </row>
    <row r="28" spans="1:9" s="4" customFormat="1" ht="33.75">
      <c r="A28" s="2" t="s">
        <v>26</v>
      </c>
      <c r="B28" s="38" t="s">
        <v>52</v>
      </c>
      <c r="C28" s="38" t="s">
        <v>27</v>
      </c>
      <c r="D28" s="29"/>
      <c r="E28" s="29">
        <v>1681.4849999999999</v>
      </c>
      <c r="F28" s="35">
        <f t="shared" si="0"/>
        <v>1681.4849999999999</v>
      </c>
      <c r="G28" s="25"/>
      <c r="H28" s="3"/>
      <c r="I28" s="29">
        <f t="shared" si="1"/>
        <v>1681.4849999999999</v>
      </c>
    </row>
    <row r="29" spans="1:9" s="4" customFormat="1" ht="33.75">
      <c r="A29" s="2" t="s">
        <v>30</v>
      </c>
      <c r="B29" s="38" t="s">
        <v>52</v>
      </c>
      <c r="C29" s="38" t="s">
        <v>31</v>
      </c>
      <c r="D29" s="29"/>
      <c r="E29" s="29">
        <v>505.053</v>
      </c>
      <c r="F29" s="35">
        <f t="shared" si="0"/>
        <v>505.053</v>
      </c>
      <c r="G29" s="25"/>
      <c r="H29" s="3"/>
      <c r="I29" s="29">
        <f t="shared" si="1"/>
        <v>505.053</v>
      </c>
    </row>
    <row r="30" spans="1:9" s="4" customFormat="1" ht="14.25">
      <c r="A30" s="2" t="s">
        <v>41</v>
      </c>
      <c r="B30" s="38" t="s">
        <v>52</v>
      </c>
      <c r="C30" s="38" t="s">
        <v>42</v>
      </c>
      <c r="D30" s="29"/>
      <c r="E30" s="29">
        <v>234.37799999999999</v>
      </c>
      <c r="F30" s="35">
        <f t="shared" si="0"/>
        <v>234.37799999999999</v>
      </c>
      <c r="G30" s="25"/>
      <c r="H30" s="3"/>
      <c r="I30" s="29">
        <f t="shared" si="1"/>
        <v>234.37799999999999</v>
      </c>
    </row>
    <row r="31" spans="1:9" s="4" customFormat="1" ht="21.75">
      <c r="A31" s="19" t="s">
        <v>16</v>
      </c>
      <c r="B31" s="37" t="s">
        <v>17</v>
      </c>
      <c r="C31" s="37" t="s">
        <v>6</v>
      </c>
      <c r="D31" s="35">
        <v>21154.434000000001</v>
      </c>
      <c r="E31" s="35">
        <v>22725.472000000002</v>
      </c>
      <c r="F31" s="35">
        <f t="shared" si="0"/>
        <v>1571.0380000000005</v>
      </c>
      <c r="G31" s="24">
        <f>SUM(G32:G37)</f>
        <v>1270.3999999999999</v>
      </c>
      <c r="H31" s="21">
        <v>11.5</v>
      </c>
      <c r="I31" s="35">
        <f>SUM(I32:I37)</f>
        <v>127.53799999999949</v>
      </c>
    </row>
    <row r="32" spans="1:9" s="4" customFormat="1" ht="22.5">
      <c r="A32" s="2" t="s">
        <v>18</v>
      </c>
      <c r="B32" s="38" t="s">
        <v>17</v>
      </c>
      <c r="C32" s="38" t="s">
        <v>19</v>
      </c>
      <c r="D32" s="29">
        <v>10</v>
      </c>
      <c r="E32" s="29">
        <v>10.5</v>
      </c>
      <c r="F32" s="35">
        <f t="shared" si="0"/>
        <v>0.5</v>
      </c>
      <c r="G32" s="25"/>
      <c r="H32" s="3"/>
      <c r="I32" s="29">
        <f t="shared" si="1"/>
        <v>0.5</v>
      </c>
    </row>
    <row r="33" spans="1:9" s="4" customFormat="1" ht="22.5">
      <c r="A33" s="2" t="s">
        <v>22</v>
      </c>
      <c r="B33" s="38" t="s">
        <v>17</v>
      </c>
      <c r="C33" s="38" t="s">
        <v>23</v>
      </c>
      <c r="D33" s="29">
        <v>12932.902</v>
      </c>
      <c r="E33" s="29">
        <v>14280.507</v>
      </c>
      <c r="F33" s="35">
        <f t="shared" si="0"/>
        <v>1347.6049999999996</v>
      </c>
      <c r="G33" s="25">
        <v>1265.3</v>
      </c>
      <c r="H33" s="3">
        <v>11.5</v>
      </c>
      <c r="I33" s="29">
        <f t="shared" si="1"/>
        <v>93.804999999999609</v>
      </c>
    </row>
    <row r="34" spans="1:9" s="4" customFormat="1" ht="22.5">
      <c r="A34" s="2" t="s">
        <v>24</v>
      </c>
      <c r="B34" s="38" t="s">
        <v>17</v>
      </c>
      <c r="C34" s="38" t="s">
        <v>25</v>
      </c>
      <c r="D34" s="29">
        <v>1334.5820000000001</v>
      </c>
      <c r="E34" s="29">
        <v>1327.021</v>
      </c>
      <c r="F34" s="35">
        <f t="shared" si="0"/>
        <v>-7.5610000000001492</v>
      </c>
      <c r="G34" s="25"/>
      <c r="H34" s="3"/>
      <c r="I34" s="29">
        <f t="shared" si="1"/>
        <v>-7.5610000000001492</v>
      </c>
    </row>
    <row r="35" spans="1:9" s="4" customFormat="1" ht="33.75">
      <c r="A35" s="2" t="s">
        <v>30</v>
      </c>
      <c r="B35" s="38" t="s">
        <v>17</v>
      </c>
      <c r="C35" s="38" t="s">
        <v>31</v>
      </c>
      <c r="D35" s="29">
        <v>2567</v>
      </c>
      <c r="E35" s="29">
        <v>2570.442</v>
      </c>
      <c r="F35" s="35">
        <f t="shared" si="0"/>
        <v>3.4420000000000073</v>
      </c>
      <c r="G35" s="25">
        <v>5.0999999999999996</v>
      </c>
      <c r="H35" s="3"/>
      <c r="I35" s="29">
        <f t="shared" si="1"/>
        <v>-1.6579999999999924</v>
      </c>
    </row>
    <row r="36" spans="1:9" s="4" customFormat="1" ht="33.75">
      <c r="A36" s="57" t="s">
        <v>34</v>
      </c>
      <c r="B36" s="38" t="s">
        <v>17</v>
      </c>
      <c r="C36" s="38" t="s">
        <v>35</v>
      </c>
      <c r="D36" s="29"/>
      <c r="E36" s="29">
        <v>45</v>
      </c>
      <c r="F36" s="35">
        <f t="shared" si="0"/>
        <v>45</v>
      </c>
      <c r="G36" s="25"/>
      <c r="H36" s="3"/>
      <c r="I36" s="29">
        <f t="shared" si="1"/>
        <v>45</v>
      </c>
    </row>
    <row r="37" spans="1:9" s="4" customFormat="1" ht="14.25">
      <c r="A37" s="2" t="s">
        <v>36</v>
      </c>
      <c r="B37" s="38" t="s">
        <v>17</v>
      </c>
      <c r="C37" s="38" t="s">
        <v>37</v>
      </c>
      <c r="D37" s="29">
        <v>97.1</v>
      </c>
      <c r="E37" s="29">
        <v>94.552000000000007</v>
      </c>
      <c r="F37" s="35">
        <f t="shared" si="0"/>
        <v>-2.5479999999999876</v>
      </c>
      <c r="G37" s="25"/>
      <c r="H37" s="3"/>
      <c r="I37" s="29">
        <f t="shared" si="1"/>
        <v>-2.5479999999999876</v>
      </c>
    </row>
    <row r="38" spans="1:9" s="4" customFormat="1" ht="14.25">
      <c r="A38" s="19" t="s">
        <v>53</v>
      </c>
      <c r="B38" s="37" t="s">
        <v>54</v>
      </c>
      <c r="C38" s="37" t="s">
        <v>6</v>
      </c>
      <c r="D38" s="35">
        <v>159252.23199999999</v>
      </c>
      <c r="E38" s="35">
        <v>165191.79800000001</v>
      </c>
      <c r="F38" s="35">
        <f t="shared" si="0"/>
        <v>5939.5660000000207</v>
      </c>
      <c r="G38" s="24">
        <v>969.9</v>
      </c>
      <c r="H38" s="21">
        <v>159.5</v>
      </c>
      <c r="I38" s="35">
        <f>SUM(I39+I42+I45+I48+I51+I53+I56+I63+I65)</f>
        <v>5129.4659999999967</v>
      </c>
    </row>
    <row r="39" spans="1:9" s="4" customFormat="1" ht="32.25">
      <c r="A39" s="19" t="s">
        <v>39</v>
      </c>
      <c r="B39" s="37" t="s">
        <v>58</v>
      </c>
      <c r="C39" s="37" t="s">
        <v>6</v>
      </c>
      <c r="D39" s="35">
        <v>9525.1</v>
      </c>
      <c r="E39" s="35">
        <v>5643.3639999999996</v>
      </c>
      <c r="F39" s="35">
        <f t="shared" si="0"/>
        <v>-3881.7360000000008</v>
      </c>
      <c r="G39" s="24"/>
      <c r="H39" s="21"/>
      <c r="I39" s="35">
        <f t="shared" si="1"/>
        <v>-3881.7360000000008</v>
      </c>
    </row>
    <row r="40" spans="1:9" s="4" customFormat="1" ht="33.75">
      <c r="A40" s="2" t="s">
        <v>26</v>
      </c>
      <c r="B40" s="38" t="s">
        <v>58</v>
      </c>
      <c r="C40" s="38" t="s">
        <v>27</v>
      </c>
      <c r="D40" s="29">
        <v>2451.8000000000002</v>
      </c>
      <c r="E40" s="29">
        <v>1186.2460000000001</v>
      </c>
      <c r="F40" s="35">
        <f t="shared" si="0"/>
        <v>-1265.5540000000001</v>
      </c>
      <c r="G40" s="25"/>
      <c r="H40" s="3"/>
      <c r="I40" s="29">
        <f t="shared" si="1"/>
        <v>-1265.5540000000001</v>
      </c>
    </row>
    <row r="41" spans="1:9" s="4" customFormat="1" ht="14.25">
      <c r="A41" s="2" t="s">
        <v>41</v>
      </c>
      <c r="B41" s="38" t="s">
        <v>58</v>
      </c>
      <c r="C41" s="38" t="s">
        <v>42</v>
      </c>
      <c r="D41" s="29">
        <v>7073.3</v>
      </c>
      <c r="E41" s="29">
        <v>4457.1180000000004</v>
      </c>
      <c r="F41" s="35">
        <f t="shared" si="0"/>
        <v>-2616.1819999999998</v>
      </c>
      <c r="G41" s="25"/>
      <c r="H41" s="3"/>
      <c r="I41" s="29">
        <f t="shared" si="1"/>
        <v>-2616.1819999999998</v>
      </c>
    </row>
    <row r="42" spans="1:9" s="4" customFormat="1" ht="32.25">
      <c r="A42" s="58" t="s">
        <v>59</v>
      </c>
      <c r="B42" s="37" t="s">
        <v>60</v>
      </c>
      <c r="C42" s="37" t="s">
        <v>6</v>
      </c>
      <c r="D42" s="35">
        <v>107195.60799999999</v>
      </c>
      <c r="E42" s="35">
        <v>107195.60799999999</v>
      </c>
      <c r="F42" s="35">
        <f t="shared" si="0"/>
        <v>0</v>
      </c>
      <c r="G42" s="24"/>
      <c r="H42" s="21"/>
      <c r="I42" s="35">
        <f t="shared" si="1"/>
        <v>0</v>
      </c>
    </row>
    <row r="43" spans="1:9" s="4" customFormat="1" ht="22.5">
      <c r="A43" s="2" t="s">
        <v>47</v>
      </c>
      <c r="B43" s="38" t="s">
        <v>60</v>
      </c>
      <c r="C43" s="38" t="s">
        <v>48</v>
      </c>
      <c r="D43" s="29">
        <v>75419.3</v>
      </c>
      <c r="E43" s="29">
        <v>75418.149999999994</v>
      </c>
      <c r="F43" s="35">
        <f t="shared" si="0"/>
        <v>-1.1500000000087311</v>
      </c>
      <c r="G43" s="25"/>
      <c r="H43" s="3"/>
      <c r="I43" s="29">
        <f t="shared" si="1"/>
        <v>-1.1500000000087311</v>
      </c>
    </row>
    <row r="44" spans="1:9" s="4" customFormat="1" ht="22.5">
      <c r="A44" s="2" t="s">
        <v>18</v>
      </c>
      <c r="B44" s="38" t="s">
        <v>60</v>
      </c>
      <c r="C44" s="38" t="s">
        <v>19</v>
      </c>
      <c r="D44" s="29">
        <v>12.6</v>
      </c>
      <c r="E44" s="29">
        <v>13.75</v>
      </c>
      <c r="F44" s="35">
        <f t="shared" si="0"/>
        <v>1.1500000000000004</v>
      </c>
      <c r="G44" s="25"/>
      <c r="H44" s="3"/>
      <c r="I44" s="29">
        <f t="shared" si="1"/>
        <v>1.1500000000000004</v>
      </c>
    </row>
    <row r="45" spans="1:9" s="4" customFormat="1" ht="14.25">
      <c r="A45" s="19" t="s">
        <v>67</v>
      </c>
      <c r="B45" s="37" t="s">
        <v>68</v>
      </c>
      <c r="C45" s="37" t="s">
        <v>6</v>
      </c>
      <c r="D45" s="35"/>
      <c r="E45" s="35">
        <v>210</v>
      </c>
      <c r="F45" s="35">
        <f t="shared" si="0"/>
        <v>210</v>
      </c>
      <c r="G45" s="24"/>
      <c r="H45" s="21"/>
      <c r="I45" s="35">
        <f t="shared" si="1"/>
        <v>210</v>
      </c>
    </row>
    <row r="46" spans="1:9" s="4" customFormat="1" ht="22.5">
      <c r="A46" s="2" t="s">
        <v>22</v>
      </c>
      <c r="B46" s="38" t="s">
        <v>68</v>
      </c>
      <c r="C46" s="38" t="s">
        <v>23</v>
      </c>
      <c r="D46" s="29"/>
      <c r="E46" s="29">
        <v>70</v>
      </c>
      <c r="F46" s="35">
        <f t="shared" si="0"/>
        <v>70</v>
      </c>
      <c r="G46" s="25"/>
      <c r="H46" s="3"/>
      <c r="I46" s="29">
        <f t="shared" si="1"/>
        <v>70</v>
      </c>
    </row>
    <row r="47" spans="1:9" s="4" customFormat="1" ht="14.25">
      <c r="A47" s="2" t="s">
        <v>28</v>
      </c>
      <c r="B47" s="38" t="s">
        <v>68</v>
      </c>
      <c r="C47" s="38" t="s">
        <v>29</v>
      </c>
      <c r="D47" s="29"/>
      <c r="E47" s="29">
        <v>140</v>
      </c>
      <c r="F47" s="35">
        <f t="shared" si="0"/>
        <v>140</v>
      </c>
      <c r="G47" s="25"/>
      <c r="H47" s="3"/>
      <c r="I47" s="29">
        <f t="shared" si="1"/>
        <v>140</v>
      </c>
    </row>
    <row r="48" spans="1:9" s="4" customFormat="1" ht="21.75">
      <c r="A48" s="19" t="s">
        <v>61</v>
      </c>
      <c r="B48" s="37" t="s">
        <v>62</v>
      </c>
      <c r="C48" s="37" t="s">
        <v>6</v>
      </c>
      <c r="D48" s="35">
        <v>1239.3</v>
      </c>
      <c r="E48" s="35">
        <v>3048.2</v>
      </c>
      <c r="F48" s="35">
        <f t="shared" si="0"/>
        <v>1808.8999999999999</v>
      </c>
      <c r="G48" s="24"/>
      <c r="H48" s="21"/>
      <c r="I48" s="35">
        <f t="shared" si="1"/>
        <v>1808.8999999999999</v>
      </c>
    </row>
    <row r="49" spans="1:9" s="4" customFormat="1" ht="22.5">
      <c r="A49" s="2" t="s">
        <v>22</v>
      </c>
      <c r="B49" s="38" t="s">
        <v>62</v>
      </c>
      <c r="C49" s="38" t="s">
        <v>23</v>
      </c>
      <c r="D49" s="29">
        <v>725.98810000000003</v>
      </c>
      <c r="E49" s="29">
        <v>1633.0787499999999</v>
      </c>
      <c r="F49" s="35">
        <f t="shared" si="0"/>
        <v>907.09064999999987</v>
      </c>
      <c r="G49" s="25"/>
      <c r="H49" s="3"/>
      <c r="I49" s="29">
        <f t="shared" si="1"/>
        <v>907.09064999999987</v>
      </c>
    </row>
    <row r="50" spans="1:9" s="4" customFormat="1" ht="14.25">
      <c r="A50" s="2" t="s">
        <v>28</v>
      </c>
      <c r="B50" s="38" t="s">
        <v>62</v>
      </c>
      <c r="C50" s="38" t="s">
        <v>29</v>
      </c>
      <c r="D50" s="29">
        <v>513.31190000000004</v>
      </c>
      <c r="E50" s="29">
        <v>1415.1212499999999</v>
      </c>
      <c r="F50" s="35">
        <f t="shared" si="0"/>
        <v>901.80934999999988</v>
      </c>
      <c r="G50" s="25"/>
      <c r="H50" s="3"/>
      <c r="I50" s="29">
        <f t="shared" si="1"/>
        <v>901.80934999999988</v>
      </c>
    </row>
    <row r="51" spans="1:9" s="4" customFormat="1" ht="42.75">
      <c r="A51" s="19" t="s">
        <v>63</v>
      </c>
      <c r="B51" s="37" t="s">
        <v>64</v>
      </c>
      <c r="C51" s="37" t="s">
        <v>6</v>
      </c>
      <c r="D51" s="35"/>
      <c r="E51" s="35">
        <v>1445.3</v>
      </c>
      <c r="F51" s="35">
        <f t="shared" si="0"/>
        <v>1445.3</v>
      </c>
      <c r="G51" s="24"/>
      <c r="H51" s="21"/>
      <c r="I51" s="35">
        <f t="shared" si="1"/>
        <v>1445.3</v>
      </c>
    </row>
    <row r="52" spans="1:9" s="4" customFormat="1" ht="22.5">
      <c r="A52" s="2" t="s">
        <v>22</v>
      </c>
      <c r="B52" s="38" t="s">
        <v>64</v>
      </c>
      <c r="C52" s="38" t="s">
        <v>23</v>
      </c>
      <c r="D52" s="29"/>
      <c r="E52" s="29">
        <v>1445.3</v>
      </c>
      <c r="F52" s="35">
        <f t="shared" si="0"/>
        <v>1445.3</v>
      </c>
      <c r="G52" s="25"/>
      <c r="H52" s="3"/>
      <c r="I52" s="29">
        <f t="shared" si="1"/>
        <v>1445.3</v>
      </c>
    </row>
    <row r="53" spans="1:9" s="4" customFormat="1" ht="14.25">
      <c r="A53" s="19" t="s">
        <v>51</v>
      </c>
      <c r="B53" s="37" t="s">
        <v>69</v>
      </c>
      <c r="C53" s="37" t="s">
        <v>6</v>
      </c>
      <c r="D53" s="35"/>
      <c r="E53" s="35">
        <v>4891.7539999999999</v>
      </c>
      <c r="F53" s="35">
        <f t="shared" si="0"/>
        <v>4891.7539999999999</v>
      </c>
      <c r="G53" s="24"/>
      <c r="H53" s="21"/>
      <c r="I53" s="35">
        <f t="shared" si="1"/>
        <v>4891.7539999999999</v>
      </c>
    </row>
    <row r="54" spans="1:9" s="4" customFormat="1" ht="33.75">
      <c r="A54" s="2" t="s">
        <v>26</v>
      </c>
      <c r="B54" s="38" t="s">
        <v>69</v>
      </c>
      <c r="C54" s="38" t="s">
        <v>27</v>
      </c>
      <c r="D54" s="29"/>
      <c r="E54" s="29">
        <v>1149.98</v>
      </c>
      <c r="F54" s="35">
        <f t="shared" si="0"/>
        <v>1149.98</v>
      </c>
      <c r="G54" s="25"/>
      <c r="H54" s="3"/>
      <c r="I54" s="29">
        <f t="shared" si="1"/>
        <v>1149.98</v>
      </c>
    </row>
    <row r="55" spans="1:9" s="4" customFormat="1" ht="14.25">
      <c r="A55" s="2" t="s">
        <v>41</v>
      </c>
      <c r="B55" s="38" t="s">
        <v>69</v>
      </c>
      <c r="C55" s="38" t="s">
        <v>42</v>
      </c>
      <c r="D55" s="29"/>
      <c r="E55" s="29">
        <v>3741.7739999999999</v>
      </c>
      <c r="F55" s="35">
        <f t="shared" ref="F55:F87" si="2">SUM(E55-D55)</f>
        <v>3741.7739999999999</v>
      </c>
      <c r="G55" s="25"/>
      <c r="H55" s="3"/>
      <c r="I55" s="29">
        <f t="shared" ref="I55:I87" si="3">SUM(F55-G55+H55)</f>
        <v>3741.7739999999999</v>
      </c>
    </row>
    <row r="56" spans="1:9" s="4" customFormat="1" ht="32.25">
      <c r="A56" s="19" t="s">
        <v>55</v>
      </c>
      <c r="B56" s="37" t="s">
        <v>56</v>
      </c>
      <c r="C56" s="37" t="s">
        <v>6</v>
      </c>
      <c r="D56" s="35">
        <v>34796.866000000002</v>
      </c>
      <c r="E56" s="35">
        <v>36260.214</v>
      </c>
      <c r="F56" s="35">
        <f t="shared" si="2"/>
        <v>1463.3479999999981</v>
      </c>
      <c r="G56" s="24">
        <v>969.6</v>
      </c>
      <c r="H56" s="40">
        <v>158</v>
      </c>
      <c r="I56" s="35">
        <f t="shared" si="3"/>
        <v>651.74799999999811</v>
      </c>
    </row>
    <row r="57" spans="1:9" s="4" customFormat="1" ht="22.5">
      <c r="A57" s="2" t="s">
        <v>18</v>
      </c>
      <c r="B57" s="38" t="s">
        <v>56</v>
      </c>
      <c r="C57" s="38" t="s">
        <v>19</v>
      </c>
      <c r="D57" s="29">
        <v>15.5</v>
      </c>
      <c r="E57" s="29">
        <v>16</v>
      </c>
      <c r="F57" s="35">
        <f t="shared" si="2"/>
        <v>0.5</v>
      </c>
      <c r="G57" s="25"/>
      <c r="H57" s="3"/>
      <c r="I57" s="29">
        <f t="shared" si="3"/>
        <v>0.5</v>
      </c>
    </row>
    <row r="58" spans="1:9" s="4" customFormat="1" ht="22.5">
      <c r="A58" s="2" t="s">
        <v>20</v>
      </c>
      <c r="B58" s="38" t="s">
        <v>56</v>
      </c>
      <c r="C58" s="38" t="s">
        <v>21</v>
      </c>
      <c r="D58" s="29">
        <v>88</v>
      </c>
      <c r="E58" s="29">
        <v>88</v>
      </c>
      <c r="F58" s="35">
        <f t="shared" si="2"/>
        <v>0</v>
      </c>
      <c r="G58" s="25"/>
      <c r="H58" s="3"/>
      <c r="I58" s="29">
        <f t="shared" si="3"/>
        <v>0</v>
      </c>
    </row>
    <row r="59" spans="1:9" s="4" customFormat="1" ht="22.5">
      <c r="A59" s="2" t="s">
        <v>22</v>
      </c>
      <c r="B59" s="38" t="s">
        <v>56</v>
      </c>
      <c r="C59" s="38" t="s">
        <v>23</v>
      </c>
      <c r="D59" s="29">
        <v>20821.069</v>
      </c>
      <c r="E59" s="29">
        <v>21848.780999999999</v>
      </c>
      <c r="F59" s="35">
        <f t="shared" si="2"/>
        <v>1027.7119999999995</v>
      </c>
      <c r="G59" s="25">
        <v>660.8</v>
      </c>
      <c r="H59" s="41">
        <v>158</v>
      </c>
      <c r="I59" s="29">
        <f t="shared" si="3"/>
        <v>524.91199999999958</v>
      </c>
    </row>
    <row r="60" spans="1:9" s="4" customFormat="1" ht="22.5">
      <c r="A60" s="2" t="s">
        <v>24</v>
      </c>
      <c r="B60" s="38" t="s">
        <v>56</v>
      </c>
      <c r="C60" s="38" t="s">
        <v>25</v>
      </c>
      <c r="D60" s="29">
        <v>4614.5</v>
      </c>
      <c r="E60" s="29">
        <v>4528.4530000000004</v>
      </c>
      <c r="F60" s="35">
        <f t="shared" si="2"/>
        <v>-86.046999999999571</v>
      </c>
      <c r="G60" s="25"/>
      <c r="H60" s="3"/>
      <c r="I60" s="29">
        <f t="shared" si="3"/>
        <v>-86.046999999999571</v>
      </c>
    </row>
    <row r="61" spans="1:9" s="4" customFormat="1" ht="14.25">
      <c r="A61" s="2" t="s">
        <v>28</v>
      </c>
      <c r="B61" s="38" t="s">
        <v>56</v>
      </c>
      <c r="C61" s="38" t="s">
        <v>29</v>
      </c>
      <c r="D61" s="29">
        <v>576.99699999999996</v>
      </c>
      <c r="E61" s="29">
        <v>789.99699999999996</v>
      </c>
      <c r="F61" s="35">
        <f t="shared" si="2"/>
        <v>213</v>
      </c>
      <c r="G61" s="25"/>
      <c r="H61" s="3"/>
      <c r="I61" s="29">
        <f t="shared" si="3"/>
        <v>213</v>
      </c>
    </row>
    <row r="62" spans="1:9" s="4" customFormat="1" ht="14.25">
      <c r="A62" s="2" t="s">
        <v>36</v>
      </c>
      <c r="B62" s="38" t="s">
        <v>56</v>
      </c>
      <c r="C62" s="38" t="s">
        <v>37</v>
      </c>
      <c r="D62" s="29">
        <v>166.2</v>
      </c>
      <c r="E62" s="29">
        <v>165.583</v>
      </c>
      <c r="F62" s="35">
        <f t="shared" si="2"/>
        <v>-0.61699999999999022</v>
      </c>
      <c r="G62" s="25"/>
      <c r="H62" s="3"/>
      <c r="I62" s="29">
        <f t="shared" si="3"/>
        <v>-0.61699999999999022</v>
      </c>
    </row>
    <row r="63" spans="1:9" s="4" customFormat="1" ht="14.25">
      <c r="A63" s="19" t="s">
        <v>65</v>
      </c>
      <c r="B63" s="37" t="s">
        <v>66</v>
      </c>
      <c r="C63" s="37" t="s">
        <v>6</v>
      </c>
      <c r="D63" s="35">
        <v>100</v>
      </c>
      <c r="E63" s="35">
        <v>100</v>
      </c>
      <c r="F63" s="35">
        <f t="shared" si="2"/>
        <v>0</v>
      </c>
      <c r="G63" s="24"/>
      <c r="H63" s="21">
        <v>1.5</v>
      </c>
      <c r="I63" s="35">
        <f t="shared" si="3"/>
        <v>1.5</v>
      </c>
    </row>
    <row r="64" spans="1:9" s="4" customFormat="1" ht="33.75">
      <c r="A64" s="2" t="s">
        <v>30</v>
      </c>
      <c r="B64" s="38" t="s">
        <v>56</v>
      </c>
      <c r="C64" s="38" t="s">
        <v>31</v>
      </c>
      <c r="D64" s="29"/>
      <c r="E64" s="29"/>
      <c r="F64" s="35"/>
      <c r="G64" s="25"/>
      <c r="H64" s="3">
        <v>1.5</v>
      </c>
      <c r="I64" s="29">
        <f t="shared" si="3"/>
        <v>1.5</v>
      </c>
    </row>
    <row r="65" spans="1:9" s="4" customFormat="1" ht="14.25">
      <c r="A65" s="19" t="s">
        <v>38</v>
      </c>
      <c r="B65" s="37" t="s">
        <v>57</v>
      </c>
      <c r="C65" s="37" t="s">
        <v>6</v>
      </c>
      <c r="D65" s="35">
        <v>5.8000000000000003E-2</v>
      </c>
      <c r="E65" s="35">
        <v>2.0579999999999998</v>
      </c>
      <c r="F65" s="35">
        <f t="shared" si="2"/>
        <v>1.9999999999999998</v>
      </c>
      <c r="G65" s="24"/>
      <c r="H65" s="21"/>
      <c r="I65" s="35">
        <f t="shared" si="3"/>
        <v>1.9999999999999998</v>
      </c>
    </row>
    <row r="66" spans="1:9" s="4" customFormat="1" ht="22.5">
      <c r="A66" s="2" t="s">
        <v>22</v>
      </c>
      <c r="B66" s="38" t="s">
        <v>57</v>
      </c>
      <c r="C66" s="38" t="s">
        <v>23</v>
      </c>
      <c r="D66" s="29"/>
      <c r="E66" s="29">
        <v>2</v>
      </c>
      <c r="F66" s="35">
        <f t="shared" si="2"/>
        <v>2</v>
      </c>
      <c r="G66" s="25"/>
      <c r="H66" s="3"/>
      <c r="I66" s="29">
        <f t="shared" si="3"/>
        <v>2</v>
      </c>
    </row>
    <row r="67" spans="1:9" s="4" customFormat="1" ht="14.25">
      <c r="A67" s="19" t="s">
        <v>70</v>
      </c>
      <c r="B67" s="37" t="s">
        <v>71</v>
      </c>
      <c r="C67" s="37" t="s">
        <v>6</v>
      </c>
      <c r="D67" s="35">
        <v>29283.7</v>
      </c>
      <c r="E67" s="35">
        <v>29153.385999999999</v>
      </c>
      <c r="F67" s="35">
        <f t="shared" si="2"/>
        <v>-130.31400000000212</v>
      </c>
      <c r="G67" s="24">
        <v>47.4</v>
      </c>
      <c r="H67" s="40">
        <v>4</v>
      </c>
      <c r="I67" s="35">
        <f>SUM(I68+I71+I74)</f>
        <v>-173.71400000000327</v>
      </c>
    </row>
    <row r="68" spans="1:9" s="4" customFormat="1" ht="32.25">
      <c r="A68" s="19" t="s">
        <v>39</v>
      </c>
      <c r="B68" s="37" t="s">
        <v>74</v>
      </c>
      <c r="C68" s="37" t="s">
        <v>6</v>
      </c>
      <c r="D68" s="35">
        <v>2306.8000000000002</v>
      </c>
      <c r="E68" s="35">
        <v>1046.0709999999999</v>
      </c>
      <c r="F68" s="35">
        <f t="shared" si="2"/>
        <v>-1260.7290000000003</v>
      </c>
      <c r="G68" s="24"/>
      <c r="H68" s="21"/>
      <c r="I68" s="35">
        <f t="shared" si="3"/>
        <v>-1260.7290000000003</v>
      </c>
    </row>
    <row r="69" spans="1:9" s="4" customFormat="1" ht="33.75">
      <c r="A69" s="2" t="s">
        <v>26</v>
      </c>
      <c r="B69" s="38" t="s">
        <v>74</v>
      </c>
      <c r="C69" s="38" t="s">
        <v>27</v>
      </c>
      <c r="D69" s="29">
        <v>9.4</v>
      </c>
      <c r="E69" s="29">
        <v>6.194</v>
      </c>
      <c r="F69" s="35">
        <f t="shared" si="2"/>
        <v>-3.2060000000000004</v>
      </c>
      <c r="G69" s="25"/>
      <c r="H69" s="3"/>
      <c r="I69" s="29">
        <f t="shared" si="3"/>
        <v>-3.2060000000000004</v>
      </c>
    </row>
    <row r="70" spans="1:9" s="4" customFormat="1" ht="14.25">
      <c r="A70" s="2" t="s">
        <v>41</v>
      </c>
      <c r="B70" s="38" t="s">
        <v>74</v>
      </c>
      <c r="C70" s="38" t="s">
        <v>42</v>
      </c>
      <c r="D70" s="29">
        <v>2297.4</v>
      </c>
      <c r="E70" s="29">
        <v>1039.877</v>
      </c>
      <c r="F70" s="35">
        <f t="shared" si="2"/>
        <v>-1257.5230000000001</v>
      </c>
      <c r="G70" s="25"/>
      <c r="H70" s="3"/>
      <c r="I70" s="29">
        <f t="shared" si="3"/>
        <v>-1257.5230000000001</v>
      </c>
    </row>
    <row r="71" spans="1:9" s="4" customFormat="1" ht="14.25">
      <c r="A71" s="19" t="s">
        <v>51</v>
      </c>
      <c r="B71" s="37" t="s">
        <v>75</v>
      </c>
      <c r="C71" s="37" t="s">
        <v>6</v>
      </c>
      <c r="D71" s="35"/>
      <c r="E71" s="35">
        <v>1004.376</v>
      </c>
      <c r="F71" s="35">
        <f t="shared" si="2"/>
        <v>1004.376</v>
      </c>
      <c r="G71" s="24"/>
      <c r="H71" s="21"/>
      <c r="I71" s="35">
        <f t="shared" si="3"/>
        <v>1004.376</v>
      </c>
    </row>
    <row r="72" spans="1:9" s="4" customFormat="1" ht="33.75">
      <c r="A72" s="2" t="s">
        <v>26</v>
      </c>
      <c r="B72" s="38" t="s">
        <v>75</v>
      </c>
      <c r="C72" s="38" t="s">
        <v>27</v>
      </c>
      <c r="D72" s="29"/>
      <c r="E72" s="29">
        <v>10.722</v>
      </c>
      <c r="F72" s="35">
        <f t="shared" si="2"/>
        <v>10.722</v>
      </c>
      <c r="G72" s="25"/>
      <c r="H72" s="3"/>
      <c r="I72" s="29">
        <f t="shared" si="3"/>
        <v>10.722</v>
      </c>
    </row>
    <row r="73" spans="1:9" s="4" customFormat="1" ht="14.25">
      <c r="A73" s="2" t="s">
        <v>41</v>
      </c>
      <c r="B73" s="38" t="s">
        <v>75</v>
      </c>
      <c r="C73" s="38" t="s">
        <v>42</v>
      </c>
      <c r="D73" s="29"/>
      <c r="E73" s="29">
        <v>993.654</v>
      </c>
      <c r="F73" s="35">
        <f t="shared" si="2"/>
        <v>993.654</v>
      </c>
      <c r="G73" s="25"/>
      <c r="H73" s="3"/>
      <c r="I73" s="29">
        <f t="shared" si="3"/>
        <v>993.654</v>
      </c>
    </row>
    <row r="74" spans="1:9" s="4" customFormat="1" ht="14.25">
      <c r="A74" s="19" t="s">
        <v>72</v>
      </c>
      <c r="B74" s="37" t="s">
        <v>73</v>
      </c>
      <c r="C74" s="37" t="s">
        <v>6</v>
      </c>
      <c r="D74" s="35">
        <v>26952.9</v>
      </c>
      <c r="E74" s="35">
        <v>27078.938999999998</v>
      </c>
      <c r="F74" s="35">
        <f t="shared" si="2"/>
        <v>126.03899999999703</v>
      </c>
      <c r="G74" s="24">
        <f>SUM(G75:G78)</f>
        <v>47.4</v>
      </c>
      <c r="H74" s="40">
        <v>4</v>
      </c>
      <c r="I74" s="35">
        <f t="shared" si="3"/>
        <v>82.638999999997026</v>
      </c>
    </row>
    <row r="75" spans="1:9" s="4" customFormat="1" ht="22.5">
      <c r="A75" s="2" t="s">
        <v>22</v>
      </c>
      <c r="B75" s="38" t="s">
        <v>73</v>
      </c>
      <c r="C75" s="38" t="s">
        <v>23</v>
      </c>
      <c r="D75" s="29">
        <v>847.4</v>
      </c>
      <c r="E75" s="29">
        <v>877.6</v>
      </c>
      <c r="F75" s="35">
        <f t="shared" si="2"/>
        <v>30.200000000000045</v>
      </c>
      <c r="G75" s="25">
        <v>18.899999999999999</v>
      </c>
      <c r="H75" s="41">
        <v>2</v>
      </c>
      <c r="I75" s="29">
        <f t="shared" si="3"/>
        <v>13.300000000000047</v>
      </c>
    </row>
    <row r="76" spans="1:9" s="4" customFormat="1" ht="33.75">
      <c r="A76" s="2" t="s">
        <v>26</v>
      </c>
      <c r="B76" s="38" t="s">
        <v>73</v>
      </c>
      <c r="C76" s="38" t="s">
        <v>27</v>
      </c>
      <c r="D76" s="29">
        <v>18214.099999999999</v>
      </c>
      <c r="E76" s="29">
        <v>18237.239000000001</v>
      </c>
      <c r="F76" s="35">
        <f t="shared" si="2"/>
        <v>23.139000000002852</v>
      </c>
      <c r="G76" s="25">
        <v>28.5</v>
      </c>
      <c r="H76" s="41">
        <v>2</v>
      </c>
      <c r="I76" s="29">
        <f t="shared" si="3"/>
        <v>-3.3609999999971478</v>
      </c>
    </row>
    <row r="77" spans="1:9" s="4" customFormat="1" ht="14.25">
      <c r="A77" s="2" t="s">
        <v>28</v>
      </c>
      <c r="B77" s="38" t="s">
        <v>73</v>
      </c>
      <c r="C77" s="38" t="s">
        <v>29</v>
      </c>
      <c r="D77" s="29">
        <v>90</v>
      </c>
      <c r="E77" s="29">
        <v>162</v>
      </c>
      <c r="F77" s="35">
        <f t="shared" si="2"/>
        <v>72</v>
      </c>
      <c r="G77" s="25"/>
      <c r="H77" s="3"/>
      <c r="I77" s="29">
        <f t="shared" si="3"/>
        <v>72</v>
      </c>
    </row>
    <row r="78" spans="1:9" s="4" customFormat="1" ht="14.25">
      <c r="A78" s="2" t="s">
        <v>36</v>
      </c>
      <c r="B78" s="38" t="s">
        <v>73</v>
      </c>
      <c r="C78" s="38" t="s">
        <v>37</v>
      </c>
      <c r="D78" s="29">
        <v>8.4</v>
      </c>
      <c r="E78" s="29">
        <v>9.1</v>
      </c>
      <c r="F78" s="35">
        <f t="shared" si="2"/>
        <v>0.69999999999999929</v>
      </c>
      <c r="G78" s="25"/>
      <c r="H78" s="3"/>
      <c r="I78" s="29">
        <f t="shared" si="3"/>
        <v>0.69999999999999929</v>
      </c>
    </row>
    <row r="79" spans="1:9" s="4" customFormat="1" ht="14.25">
      <c r="A79" s="19" t="s">
        <v>76</v>
      </c>
      <c r="B79" s="37" t="s">
        <v>77</v>
      </c>
      <c r="C79" s="37" t="s">
        <v>6</v>
      </c>
      <c r="D79" s="35">
        <v>4505.5969999999998</v>
      </c>
      <c r="E79" s="35">
        <v>4507.4970000000003</v>
      </c>
      <c r="F79" s="35">
        <f t="shared" si="2"/>
        <v>1.9000000000005457</v>
      </c>
      <c r="G79" s="24"/>
      <c r="H79" s="21"/>
      <c r="I79" s="35">
        <f>SUM(I80+I82+I84+I86)</f>
        <v>1.8999999999999044</v>
      </c>
    </row>
    <row r="80" spans="1:9" s="4" customFormat="1" ht="32.25">
      <c r="A80" s="19" t="s">
        <v>39</v>
      </c>
      <c r="B80" s="37" t="s">
        <v>81</v>
      </c>
      <c r="C80" s="37" t="s">
        <v>6</v>
      </c>
      <c r="D80" s="35">
        <v>2.2999999999999998</v>
      </c>
      <c r="E80" s="35">
        <v>0.48499999999999999</v>
      </c>
      <c r="F80" s="35">
        <f t="shared" si="2"/>
        <v>-1.8149999999999999</v>
      </c>
      <c r="G80" s="24"/>
      <c r="H80" s="21"/>
      <c r="I80" s="35">
        <f t="shared" si="3"/>
        <v>-1.8149999999999999</v>
      </c>
    </row>
    <row r="81" spans="1:9" s="4" customFormat="1" ht="33.75">
      <c r="A81" s="2" t="s">
        <v>26</v>
      </c>
      <c r="B81" s="38" t="s">
        <v>81</v>
      </c>
      <c r="C81" s="38" t="s">
        <v>27</v>
      </c>
      <c r="D81" s="29">
        <v>2.2999999999999998</v>
      </c>
      <c r="E81" s="29">
        <v>0.48499999999999999</v>
      </c>
      <c r="F81" s="35">
        <f t="shared" si="2"/>
        <v>-1.8149999999999999</v>
      </c>
      <c r="G81" s="25"/>
      <c r="H81" s="3"/>
      <c r="I81" s="35">
        <f t="shared" si="3"/>
        <v>-1.8149999999999999</v>
      </c>
    </row>
    <row r="82" spans="1:9" s="4" customFormat="1" ht="14.25">
      <c r="A82" s="19" t="s">
        <v>51</v>
      </c>
      <c r="B82" s="37" t="s">
        <v>82</v>
      </c>
      <c r="C82" s="37" t="s">
        <v>6</v>
      </c>
      <c r="D82" s="35"/>
      <c r="E82" s="35">
        <v>0.61</v>
      </c>
      <c r="F82" s="35">
        <f t="shared" si="2"/>
        <v>0.61</v>
      </c>
      <c r="G82" s="24"/>
      <c r="H82" s="21"/>
      <c r="I82" s="35">
        <f t="shared" si="3"/>
        <v>0.61</v>
      </c>
    </row>
    <row r="83" spans="1:9" s="4" customFormat="1" ht="33.75">
      <c r="A83" s="2" t="s">
        <v>26</v>
      </c>
      <c r="B83" s="38" t="s">
        <v>82</v>
      </c>
      <c r="C83" s="38" t="s">
        <v>27</v>
      </c>
      <c r="D83" s="29"/>
      <c r="E83" s="29">
        <v>0.61</v>
      </c>
      <c r="F83" s="35">
        <f t="shared" si="2"/>
        <v>0.61</v>
      </c>
      <c r="G83" s="25"/>
      <c r="H83" s="3"/>
      <c r="I83" s="29">
        <f t="shared" si="3"/>
        <v>0.61</v>
      </c>
    </row>
    <row r="84" spans="1:9" s="4" customFormat="1" ht="14.25">
      <c r="A84" s="19" t="s">
        <v>78</v>
      </c>
      <c r="B84" s="37" t="s">
        <v>79</v>
      </c>
      <c r="C84" s="37" t="s">
        <v>6</v>
      </c>
      <c r="D84" s="35">
        <v>1245</v>
      </c>
      <c r="E84" s="35">
        <v>1244.6949999999999</v>
      </c>
      <c r="F84" s="35">
        <f t="shared" si="2"/>
        <v>-0.30500000000006366</v>
      </c>
      <c r="G84" s="24"/>
      <c r="H84" s="21"/>
      <c r="I84" s="35">
        <f t="shared" si="3"/>
        <v>-0.30500000000006366</v>
      </c>
    </row>
    <row r="85" spans="1:9" s="4" customFormat="1" ht="33.75">
      <c r="A85" s="2" t="s">
        <v>26</v>
      </c>
      <c r="B85" s="38" t="s">
        <v>79</v>
      </c>
      <c r="C85" s="38" t="s">
        <v>27</v>
      </c>
      <c r="D85" s="29">
        <v>1155</v>
      </c>
      <c r="E85" s="29">
        <v>1154.6949999999999</v>
      </c>
      <c r="F85" s="35">
        <f t="shared" si="2"/>
        <v>-0.30500000000006366</v>
      </c>
      <c r="G85" s="25"/>
      <c r="H85" s="3"/>
      <c r="I85" s="29">
        <f t="shared" si="3"/>
        <v>-0.30500000000006366</v>
      </c>
    </row>
    <row r="86" spans="1:9" s="4" customFormat="1" ht="14.25">
      <c r="A86" s="19" t="s">
        <v>38</v>
      </c>
      <c r="B86" s="37" t="s">
        <v>80</v>
      </c>
      <c r="C86" s="37" t="s">
        <v>6</v>
      </c>
      <c r="D86" s="35">
        <v>257.54000000000002</v>
      </c>
      <c r="E86" s="35">
        <v>260.95</v>
      </c>
      <c r="F86" s="35">
        <f t="shared" si="2"/>
        <v>3.4099999999999682</v>
      </c>
      <c r="G86" s="24"/>
      <c r="H86" s="21"/>
      <c r="I86" s="35">
        <f t="shared" si="3"/>
        <v>3.4099999999999682</v>
      </c>
    </row>
    <row r="87" spans="1:9" s="4" customFormat="1" ht="22.5">
      <c r="A87" s="2" t="s">
        <v>22</v>
      </c>
      <c r="B87" s="38" t="s">
        <v>80</v>
      </c>
      <c r="C87" s="38" t="s">
        <v>23</v>
      </c>
      <c r="D87" s="29">
        <v>257.54000000000002</v>
      </c>
      <c r="E87" s="29">
        <v>260.95</v>
      </c>
      <c r="F87" s="35">
        <f t="shared" si="2"/>
        <v>3.4099999999999682</v>
      </c>
      <c r="G87" s="25"/>
      <c r="H87" s="3"/>
      <c r="I87" s="29">
        <f t="shared" si="3"/>
        <v>3.4099999999999682</v>
      </c>
    </row>
    <row r="88" spans="1:9" s="4" customFormat="1" ht="21.75">
      <c r="A88" s="19" t="s">
        <v>83</v>
      </c>
      <c r="B88" s="37" t="s">
        <v>84</v>
      </c>
      <c r="C88" s="37" t="s">
        <v>6</v>
      </c>
      <c r="D88" s="35">
        <v>20404.2</v>
      </c>
      <c r="E88" s="35">
        <v>20495.128000000001</v>
      </c>
      <c r="F88" s="35">
        <f t="shared" ref="F88:F125" si="4">SUM(E88-D88)</f>
        <v>90.927999999999884</v>
      </c>
      <c r="G88" s="24"/>
      <c r="H88" s="21"/>
      <c r="I88" s="35">
        <f>SUM(I89+I91+I94)</f>
        <v>90.927999999999997</v>
      </c>
    </row>
    <row r="89" spans="1:9" s="4" customFormat="1" ht="32.25">
      <c r="A89" s="19" t="s">
        <v>39</v>
      </c>
      <c r="B89" s="37" t="s">
        <v>88</v>
      </c>
      <c r="C89" s="37" t="s">
        <v>6</v>
      </c>
      <c r="D89" s="35">
        <v>27.4</v>
      </c>
      <c r="E89" s="35">
        <v>18.437999999999999</v>
      </c>
      <c r="F89" s="35">
        <f t="shared" si="4"/>
        <v>-8.9619999999999997</v>
      </c>
      <c r="G89" s="24"/>
      <c r="H89" s="21"/>
      <c r="I89" s="35">
        <f t="shared" ref="I89:I125" si="5">SUM(F89-G89+H89)</f>
        <v>-8.9619999999999997</v>
      </c>
    </row>
    <row r="90" spans="1:9" s="4" customFormat="1" ht="14.25">
      <c r="A90" s="2" t="s">
        <v>41</v>
      </c>
      <c r="B90" s="38" t="s">
        <v>88</v>
      </c>
      <c r="C90" s="38" t="s">
        <v>42</v>
      </c>
      <c r="D90" s="29">
        <v>27.4</v>
      </c>
      <c r="E90" s="29">
        <v>18.437999999999999</v>
      </c>
      <c r="F90" s="35">
        <f t="shared" si="4"/>
        <v>-8.9619999999999997</v>
      </c>
      <c r="G90" s="25"/>
      <c r="H90" s="3"/>
      <c r="I90" s="29">
        <f t="shared" si="5"/>
        <v>-8.9619999999999997</v>
      </c>
    </row>
    <row r="91" spans="1:9" s="4" customFormat="1" ht="21.75">
      <c r="A91" s="19" t="s">
        <v>86</v>
      </c>
      <c r="B91" s="37" t="s">
        <v>87</v>
      </c>
      <c r="C91" s="37" t="s">
        <v>6</v>
      </c>
      <c r="D91" s="35">
        <v>17927.8</v>
      </c>
      <c r="E91" s="35">
        <v>17926.3</v>
      </c>
      <c r="F91" s="35">
        <f t="shared" si="4"/>
        <v>-1.5</v>
      </c>
      <c r="G91" s="24"/>
      <c r="H91" s="21"/>
      <c r="I91" s="35">
        <f t="shared" si="5"/>
        <v>-1.5</v>
      </c>
    </row>
    <row r="92" spans="1:9" s="4" customFormat="1" ht="22.5">
      <c r="A92" s="2" t="s">
        <v>20</v>
      </c>
      <c r="B92" s="38" t="s">
        <v>87</v>
      </c>
      <c r="C92" s="38" t="s">
        <v>21</v>
      </c>
      <c r="D92" s="29">
        <v>324</v>
      </c>
      <c r="E92" s="29">
        <v>360.2</v>
      </c>
      <c r="F92" s="35">
        <f t="shared" si="4"/>
        <v>36.199999999999989</v>
      </c>
      <c r="G92" s="25"/>
      <c r="H92" s="3"/>
      <c r="I92" s="29">
        <f t="shared" si="5"/>
        <v>36.199999999999989</v>
      </c>
    </row>
    <row r="93" spans="1:9" s="4" customFormat="1" ht="22.5">
      <c r="A93" s="2" t="s">
        <v>22</v>
      </c>
      <c r="B93" s="38" t="s">
        <v>87</v>
      </c>
      <c r="C93" s="38" t="s">
        <v>23</v>
      </c>
      <c r="D93" s="29">
        <v>3094.6</v>
      </c>
      <c r="E93" s="29">
        <v>3056.9</v>
      </c>
      <c r="F93" s="35">
        <f t="shared" si="4"/>
        <v>-37.699999999999818</v>
      </c>
      <c r="G93" s="25"/>
      <c r="H93" s="3"/>
      <c r="I93" s="29">
        <f t="shared" si="5"/>
        <v>-37.699999999999818</v>
      </c>
    </row>
    <row r="94" spans="1:9" s="4" customFormat="1" ht="14.25">
      <c r="A94" s="19" t="s">
        <v>51</v>
      </c>
      <c r="B94" s="37" t="s">
        <v>89</v>
      </c>
      <c r="C94" s="37" t="s">
        <v>6</v>
      </c>
      <c r="D94" s="35"/>
      <c r="E94" s="35">
        <v>101.39</v>
      </c>
      <c r="F94" s="35">
        <f t="shared" si="4"/>
        <v>101.39</v>
      </c>
      <c r="G94" s="24"/>
      <c r="H94" s="21"/>
      <c r="I94" s="35">
        <f t="shared" si="5"/>
        <v>101.39</v>
      </c>
    </row>
    <row r="95" spans="1:9" s="4" customFormat="1" ht="14.25">
      <c r="A95" s="2" t="s">
        <v>41</v>
      </c>
      <c r="B95" s="38" t="s">
        <v>89</v>
      </c>
      <c r="C95" s="38" t="s">
        <v>42</v>
      </c>
      <c r="D95" s="29"/>
      <c r="E95" s="29">
        <v>101.39</v>
      </c>
      <c r="F95" s="35">
        <f t="shared" si="4"/>
        <v>101.39</v>
      </c>
      <c r="G95" s="25"/>
      <c r="H95" s="3"/>
      <c r="I95" s="35">
        <f t="shared" si="5"/>
        <v>101.39</v>
      </c>
    </row>
    <row r="96" spans="1:9" s="4" customFormat="1" ht="21.75">
      <c r="A96" s="19" t="s">
        <v>90</v>
      </c>
      <c r="B96" s="37" t="s">
        <v>91</v>
      </c>
      <c r="C96" s="37" t="s">
        <v>6</v>
      </c>
      <c r="D96" s="35">
        <v>51877.427000000003</v>
      </c>
      <c r="E96" s="35">
        <v>51664.55</v>
      </c>
      <c r="F96" s="35">
        <f t="shared" si="4"/>
        <v>-212.87700000000041</v>
      </c>
      <c r="G96" s="24">
        <v>80</v>
      </c>
      <c r="H96" s="21">
        <v>-207.5</v>
      </c>
      <c r="I96" s="35">
        <f>SUM(I97+I105+I112+I120+I127)</f>
        <v>-500.37700000000041</v>
      </c>
    </row>
    <row r="97" spans="1:9" s="4" customFormat="1" ht="14.25">
      <c r="A97" s="19" t="s">
        <v>92</v>
      </c>
      <c r="B97" s="37" t="s">
        <v>93</v>
      </c>
      <c r="C97" s="37" t="s">
        <v>6</v>
      </c>
      <c r="D97" s="35">
        <v>11004.448</v>
      </c>
      <c r="E97" s="35">
        <v>11084.999</v>
      </c>
      <c r="F97" s="35">
        <f t="shared" si="4"/>
        <v>80.550999999999476</v>
      </c>
      <c r="G97" s="24">
        <v>80</v>
      </c>
      <c r="H97" s="21"/>
      <c r="I97" s="35">
        <f>SUM(I98+I100+I102)</f>
        <v>0.55100000000088301</v>
      </c>
    </row>
    <row r="98" spans="1:9" s="4" customFormat="1" ht="21.75">
      <c r="A98" s="19" t="s">
        <v>96</v>
      </c>
      <c r="B98" s="37" t="s">
        <v>97</v>
      </c>
      <c r="C98" s="37" t="s">
        <v>6</v>
      </c>
      <c r="D98" s="35"/>
      <c r="E98" s="35">
        <v>53.475000000000001</v>
      </c>
      <c r="F98" s="35">
        <f t="shared" si="4"/>
        <v>53.475000000000001</v>
      </c>
      <c r="G98" s="24"/>
      <c r="H98" s="21"/>
      <c r="I98" s="35">
        <f t="shared" si="5"/>
        <v>53.475000000000001</v>
      </c>
    </row>
    <row r="99" spans="1:9" s="4" customFormat="1" ht="14.25">
      <c r="A99" s="2" t="s">
        <v>28</v>
      </c>
      <c r="B99" s="38" t="s">
        <v>97</v>
      </c>
      <c r="C99" s="38" t="s">
        <v>29</v>
      </c>
      <c r="D99" s="29"/>
      <c r="E99" s="29">
        <v>53.475000000000001</v>
      </c>
      <c r="F99" s="35">
        <f t="shared" si="4"/>
        <v>53.475000000000001</v>
      </c>
      <c r="G99" s="25"/>
      <c r="H99" s="3"/>
      <c r="I99" s="29">
        <f t="shared" si="5"/>
        <v>53.475000000000001</v>
      </c>
    </row>
    <row r="100" spans="1:9" s="4" customFormat="1" ht="14.25">
      <c r="A100" s="19" t="s">
        <v>51</v>
      </c>
      <c r="B100" s="37" t="s">
        <v>98</v>
      </c>
      <c r="C100" s="37" t="s">
        <v>6</v>
      </c>
      <c r="D100" s="35"/>
      <c r="E100" s="35">
        <v>12.151999999999999</v>
      </c>
      <c r="F100" s="35">
        <f t="shared" si="4"/>
        <v>12.151999999999999</v>
      </c>
      <c r="G100" s="24"/>
      <c r="H100" s="21"/>
      <c r="I100" s="35">
        <f t="shared" si="5"/>
        <v>12.151999999999999</v>
      </c>
    </row>
    <row r="101" spans="1:9" s="4" customFormat="1" ht="33.75">
      <c r="A101" s="2" t="s">
        <v>26</v>
      </c>
      <c r="B101" s="38" t="s">
        <v>98</v>
      </c>
      <c r="C101" s="38" t="s">
        <v>27</v>
      </c>
      <c r="D101" s="29"/>
      <c r="E101" s="29">
        <v>12.151999999999999</v>
      </c>
      <c r="F101" s="35">
        <f t="shared" si="4"/>
        <v>12.151999999999999</v>
      </c>
      <c r="G101" s="25"/>
      <c r="H101" s="3"/>
      <c r="I101" s="29">
        <f t="shared" si="5"/>
        <v>12.151999999999999</v>
      </c>
    </row>
    <row r="102" spans="1:9" s="4" customFormat="1" ht="21.75">
      <c r="A102" s="19" t="s">
        <v>94</v>
      </c>
      <c r="B102" s="37" t="s">
        <v>95</v>
      </c>
      <c r="C102" s="37" t="s">
        <v>6</v>
      </c>
      <c r="D102" s="35">
        <v>10906</v>
      </c>
      <c r="E102" s="35">
        <v>10920.924000000001</v>
      </c>
      <c r="F102" s="35">
        <f t="shared" si="4"/>
        <v>14.924000000000888</v>
      </c>
      <c r="G102" s="24">
        <v>80</v>
      </c>
      <c r="H102" s="21"/>
      <c r="I102" s="35">
        <f t="shared" si="5"/>
        <v>-65.075999999999112</v>
      </c>
    </row>
    <row r="103" spans="1:9" s="4" customFormat="1" ht="33.75">
      <c r="A103" s="2" t="s">
        <v>26</v>
      </c>
      <c r="B103" s="38" t="s">
        <v>95</v>
      </c>
      <c r="C103" s="38" t="s">
        <v>27</v>
      </c>
      <c r="D103" s="29">
        <v>10906</v>
      </c>
      <c r="E103" s="29">
        <v>10900.924000000001</v>
      </c>
      <c r="F103" s="35">
        <f t="shared" si="4"/>
        <v>-5.0759999999991123</v>
      </c>
      <c r="G103" s="25"/>
      <c r="H103" s="3"/>
      <c r="I103" s="29">
        <f t="shared" si="5"/>
        <v>-5.0759999999991123</v>
      </c>
    </row>
    <row r="104" spans="1:9" s="4" customFormat="1" ht="14.25">
      <c r="A104" s="2" t="s">
        <v>28</v>
      </c>
      <c r="B104" s="38" t="s">
        <v>95</v>
      </c>
      <c r="C104" s="38" t="s">
        <v>29</v>
      </c>
      <c r="D104" s="29"/>
      <c r="E104" s="29">
        <v>20</v>
      </c>
      <c r="F104" s="35">
        <f t="shared" si="4"/>
        <v>20</v>
      </c>
      <c r="G104" s="25">
        <v>80</v>
      </c>
      <c r="H104" s="3"/>
      <c r="I104" s="29">
        <f t="shared" si="5"/>
        <v>-60</v>
      </c>
    </row>
    <row r="105" spans="1:9" s="4" customFormat="1" ht="21.75">
      <c r="A105" s="19" t="s">
        <v>99</v>
      </c>
      <c r="B105" s="37" t="s">
        <v>100</v>
      </c>
      <c r="C105" s="37" t="s">
        <v>6</v>
      </c>
      <c r="D105" s="35">
        <v>30599.436160000001</v>
      </c>
      <c r="E105" s="35">
        <v>30307.417160000001</v>
      </c>
      <c r="F105" s="35">
        <f t="shared" si="4"/>
        <v>-292.01900000000023</v>
      </c>
      <c r="G105" s="24"/>
      <c r="H105" s="21">
        <v>-207.5</v>
      </c>
      <c r="I105" s="35">
        <f>SUM(I106+I108+I110)</f>
        <v>-499.51900000000148</v>
      </c>
    </row>
    <row r="106" spans="1:9" s="4" customFormat="1" ht="32.25">
      <c r="A106" s="19" t="s">
        <v>39</v>
      </c>
      <c r="B106" s="37" t="s">
        <v>103</v>
      </c>
      <c r="C106" s="37" t="s">
        <v>6</v>
      </c>
      <c r="D106" s="35">
        <v>1090.979</v>
      </c>
      <c r="E106" s="35">
        <v>528.22799999999995</v>
      </c>
      <c r="F106" s="35">
        <f t="shared" si="4"/>
        <v>-562.75100000000009</v>
      </c>
      <c r="G106" s="24"/>
      <c r="H106" s="21"/>
      <c r="I106" s="35">
        <f t="shared" si="5"/>
        <v>-562.75100000000009</v>
      </c>
    </row>
    <row r="107" spans="1:9" s="4" customFormat="1" ht="33.75">
      <c r="A107" s="2" t="s">
        <v>26</v>
      </c>
      <c r="B107" s="38" t="s">
        <v>103</v>
      </c>
      <c r="C107" s="38" t="s">
        <v>27</v>
      </c>
      <c r="D107" s="29">
        <v>1090.979</v>
      </c>
      <c r="E107" s="29">
        <v>528.22799999999995</v>
      </c>
      <c r="F107" s="35">
        <f t="shared" si="4"/>
        <v>-562.75100000000009</v>
      </c>
      <c r="G107" s="25"/>
      <c r="H107" s="3"/>
      <c r="I107" s="29">
        <f t="shared" si="5"/>
        <v>-562.75100000000009</v>
      </c>
    </row>
    <row r="108" spans="1:9" s="4" customFormat="1" ht="14.25">
      <c r="A108" s="19" t="s">
        <v>51</v>
      </c>
      <c r="B108" s="37" t="s">
        <v>104</v>
      </c>
      <c r="C108" s="37" t="s">
        <v>6</v>
      </c>
      <c r="D108" s="35"/>
      <c r="E108" s="35">
        <v>539.221</v>
      </c>
      <c r="F108" s="35">
        <f t="shared" si="4"/>
        <v>539.221</v>
      </c>
      <c r="G108" s="24"/>
      <c r="H108" s="21"/>
      <c r="I108" s="35">
        <f t="shared" si="5"/>
        <v>539.221</v>
      </c>
    </row>
    <row r="109" spans="1:9" s="4" customFormat="1" ht="33.75">
      <c r="A109" s="2" t="s">
        <v>26</v>
      </c>
      <c r="B109" s="38" t="s">
        <v>104</v>
      </c>
      <c r="C109" s="38" t="s">
        <v>27</v>
      </c>
      <c r="D109" s="29"/>
      <c r="E109" s="29">
        <v>539.221</v>
      </c>
      <c r="F109" s="35">
        <f t="shared" si="4"/>
        <v>539.221</v>
      </c>
      <c r="G109" s="25"/>
      <c r="H109" s="3"/>
      <c r="I109" s="29">
        <f t="shared" si="5"/>
        <v>539.221</v>
      </c>
    </row>
    <row r="110" spans="1:9" s="4" customFormat="1" ht="14.25">
      <c r="A110" s="19" t="s">
        <v>101</v>
      </c>
      <c r="B110" s="37" t="s">
        <v>102</v>
      </c>
      <c r="C110" s="37" t="s">
        <v>6</v>
      </c>
      <c r="D110" s="35">
        <v>22237</v>
      </c>
      <c r="E110" s="35">
        <v>21968.510999999999</v>
      </c>
      <c r="F110" s="35">
        <f t="shared" si="4"/>
        <v>-268.4890000000014</v>
      </c>
      <c r="G110" s="24"/>
      <c r="H110" s="21">
        <v>-207.5</v>
      </c>
      <c r="I110" s="35">
        <f t="shared" si="5"/>
        <v>-475.9890000000014</v>
      </c>
    </row>
    <row r="111" spans="1:9" s="4" customFormat="1" ht="33.75">
      <c r="A111" s="2" t="s">
        <v>26</v>
      </c>
      <c r="B111" s="38" t="s">
        <v>102</v>
      </c>
      <c r="C111" s="38" t="s">
        <v>27</v>
      </c>
      <c r="D111" s="29">
        <v>22237</v>
      </c>
      <c r="E111" s="29">
        <v>21968.510999999999</v>
      </c>
      <c r="F111" s="35">
        <f t="shared" si="4"/>
        <v>-268.4890000000014</v>
      </c>
      <c r="G111" s="25"/>
      <c r="H111" s="3">
        <v>-207.5</v>
      </c>
      <c r="I111" s="29">
        <f t="shared" si="5"/>
        <v>-475.9890000000014</v>
      </c>
    </row>
    <row r="112" spans="1:9" s="4" customFormat="1" ht="14.25">
      <c r="A112" s="19" t="s">
        <v>105</v>
      </c>
      <c r="B112" s="37" t="s">
        <v>106</v>
      </c>
      <c r="C112" s="37" t="s">
        <v>6</v>
      </c>
      <c r="D112" s="35">
        <v>2515.4</v>
      </c>
      <c r="E112" s="35">
        <v>2518.5990000000002</v>
      </c>
      <c r="F112" s="35">
        <f t="shared" si="4"/>
        <v>3.1990000000000691</v>
      </c>
      <c r="G112" s="24"/>
      <c r="H112" s="21"/>
      <c r="I112" s="35">
        <f>SUM(I113+I115+I117)</f>
        <v>3.1990000000001615</v>
      </c>
    </row>
    <row r="113" spans="1:9" s="4" customFormat="1" ht="32.25">
      <c r="A113" s="19" t="s">
        <v>39</v>
      </c>
      <c r="B113" s="37" t="s">
        <v>109</v>
      </c>
      <c r="C113" s="37" t="s">
        <v>6</v>
      </c>
      <c r="D113" s="35">
        <v>38.4</v>
      </c>
      <c r="E113" s="35">
        <v>19.073</v>
      </c>
      <c r="F113" s="35">
        <f t="shared" si="4"/>
        <v>-19.326999999999998</v>
      </c>
      <c r="G113" s="24"/>
      <c r="H113" s="21"/>
      <c r="I113" s="35">
        <f t="shared" si="5"/>
        <v>-19.326999999999998</v>
      </c>
    </row>
    <row r="114" spans="1:9" s="4" customFormat="1" ht="33.75">
      <c r="A114" s="2" t="s">
        <v>26</v>
      </c>
      <c r="B114" s="38" t="s">
        <v>109</v>
      </c>
      <c r="C114" s="38" t="s">
        <v>27</v>
      </c>
      <c r="D114" s="29">
        <v>38.4</v>
      </c>
      <c r="E114" s="29">
        <v>19.073</v>
      </c>
      <c r="F114" s="35">
        <f t="shared" si="4"/>
        <v>-19.326999999999998</v>
      </c>
      <c r="G114" s="25"/>
      <c r="H114" s="3"/>
      <c r="I114" s="29">
        <f t="shared" si="5"/>
        <v>-19.326999999999998</v>
      </c>
    </row>
    <row r="115" spans="1:9" s="4" customFormat="1" ht="14.25">
      <c r="A115" s="19" t="s">
        <v>51</v>
      </c>
      <c r="B115" s="37" t="s">
        <v>110</v>
      </c>
      <c r="C115" s="37" t="s">
        <v>6</v>
      </c>
      <c r="D115" s="35"/>
      <c r="E115" s="35">
        <v>22.052</v>
      </c>
      <c r="F115" s="35">
        <f t="shared" si="4"/>
        <v>22.052</v>
      </c>
      <c r="G115" s="24"/>
      <c r="H115" s="21"/>
      <c r="I115" s="35">
        <f t="shared" si="5"/>
        <v>22.052</v>
      </c>
    </row>
    <row r="116" spans="1:9" s="4" customFormat="1" ht="33.75">
      <c r="A116" s="2" t="s">
        <v>26</v>
      </c>
      <c r="B116" s="38" t="s">
        <v>110</v>
      </c>
      <c r="C116" s="38" t="s">
        <v>27</v>
      </c>
      <c r="D116" s="29"/>
      <c r="E116" s="29">
        <v>22.052</v>
      </c>
      <c r="F116" s="35">
        <f t="shared" si="4"/>
        <v>22.052</v>
      </c>
      <c r="G116" s="25"/>
      <c r="H116" s="3"/>
      <c r="I116" s="29">
        <f t="shared" si="5"/>
        <v>22.052</v>
      </c>
    </row>
    <row r="117" spans="1:9" s="4" customFormat="1" ht="14.25">
      <c r="A117" s="19" t="s">
        <v>107</v>
      </c>
      <c r="B117" s="37" t="s">
        <v>108</v>
      </c>
      <c r="C117" s="37" t="s">
        <v>6</v>
      </c>
      <c r="D117" s="35">
        <v>2477</v>
      </c>
      <c r="E117" s="35">
        <v>2477.4740000000002</v>
      </c>
      <c r="F117" s="35">
        <f t="shared" si="4"/>
        <v>0.47400000000016007</v>
      </c>
      <c r="G117" s="24"/>
      <c r="H117" s="21"/>
      <c r="I117" s="35">
        <f t="shared" si="5"/>
        <v>0.47400000000016007</v>
      </c>
    </row>
    <row r="118" spans="1:9" s="4" customFormat="1" ht="33.75">
      <c r="A118" s="2" t="s">
        <v>26</v>
      </c>
      <c r="B118" s="38" t="s">
        <v>108</v>
      </c>
      <c r="C118" s="38" t="s">
        <v>27</v>
      </c>
      <c r="D118" s="29">
        <v>2367</v>
      </c>
      <c r="E118" s="29">
        <v>2357.4740000000002</v>
      </c>
      <c r="F118" s="35">
        <f t="shared" si="4"/>
        <v>-9.5259999999998399</v>
      </c>
      <c r="G118" s="25"/>
      <c r="H118" s="3"/>
      <c r="I118" s="29">
        <f t="shared" si="5"/>
        <v>-9.5259999999998399</v>
      </c>
    </row>
    <row r="119" spans="1:9" s="4" customFormat="1" ht="14.25">
      <c r="A119" s="2" t="s">
        <v>28</v>
      </c>
      <c r="B119" s="38" t="s">
        <v>108</v>
      </c>
      <c r="C119" s="38" t="s">
        <v>29</v>
      </c>
      <c r="D119" s="29">
        <v>110</v>
      </c>
      <c r="E119" s="29">
        <v>120</v>
      </c>
      <c r="F119" s="35">
        <f t="shared" si="4"/>
        <v>10</v>
      </c>
      <c r="G119" s="25"/>
      <c r="H119" s="3"/>
      <c r="I119" s="29">
        <f t="shared" si="5"/>
        <v>10</v>
      </c>
    </row>
    <row r="120" spans="1:9" s="4" customFormat="1" ht="14.25">
      <c r="A120" s="19" t="s">
        <v>111</v>
      </c>
      <c r="B120" s="37" t="s">
        <v>112</v>
      </c>
      <c r="C120" s="37" t="s">
        <v>6</v>
      </c>
      <c r="D120" s="35">
        <v>1906.64671</v>
      </c>
      <c r="E120" s="35">
        <v>1902.03871</v>
      </c>
      <c r="F120" s="35">
        <f t="shared" si="4"/>
        <v>-4.6079999999999472</v>
      </c>
      <c r="G120" s="24"/>
      <c r="H120" s="21"/>
      <c r="I120" s="35">
        <f>SUM(I121+I123+I125)</f>
        <v>-4.6080000000000005</v>
      </c>
    </row>
    <row r="121" spans="1:9" s="4" customFormat="1" ht="32.25">
      <c r="A121" s="19" t="s">
        <v>39</v>
      </c>
      <c r="B121" s="37" t="s">
        <v>115</v>
      </c>
      <c r="C121" s="37" t="s">
        <v>6</v>
      </c>
      <c r="D121" s="35">
        <v>16.600000000000001</v>
      </c>
      <c r="E121" s="35">
        <v>7.992</v>
      </c>
      <c r="F121" s="35">
        <f t="shared" si="4"/>
        <v>-8.6080000000000005</v>
      </c>
      <c r="G121" s="24"/>
      <c r="H121" s="21"/>
      <c r="I121" s="35">
        <f t="shared" si="5"/>
        <v>-8.6080000000000005</v>
      </c>
    </row>
    <row r="122" spans="1:9" s="4" customFormat="1" ht="33.75">
      <c r="A122" s="2" t="s">
        <v>26</v>
      </c>
      <c r="B122" s="38" t="s">
        <v>115</v>
      </c>
      <c r="C122" s="38" t="s">
        <v>27</v>
      </c>
      <c r="D122" s="29">
        <v>16.600000000000001</v>
      </c>
      <c r="E122" s="29">
        <v>7.992</v>
      </c>
      <c r="F122" s="35">
        <f t="shared" si="4"/>
        <v>-8.6080000000000005</v>
      </c>
      <c r="G122" s="25"/>
      <c r="H122" s="3"/>
      <c r="I122" s="29">
        <f t="shared" si="5"/>
        <v>-8.6080000000000005</v>
      </c>
    </row>
    <row r="123" spans="1:9" s="4" customFormat="1" ht="14.25">
      <c r="A123" s="19" t="s">
        <v>51</v>
      </c>
      <c r="B123" s="37" t="s">
        <v>116</v>
      </c>
      <c r="C123" s="37" t="s">
        <v>6</v>
      </c>
      <c r="D123" s="35"/>
      <c r="E123" s="35">
        <v>8</v>
      </c>
      <c r="F123" s="35">
        <f t="shared" si="4"/>
        <v>8</v>
      </c>
      <c r="G123" s="24"/>
      <c r="H123" s="21"/>
      <c r="I123" s="35">
        <f t="shared" si="5"/>
        <v>8</v>
      </c>
    </row>
    <row r="124" spans="1:9" s="4" customFormat="1" ht="33.75">
      <c r="A124" s="2" t="s">
        <v>26</v>
      </c>
      <c r="B124" s="38" t="s">
        <v>116</v>
      </c>
      <c r="C124" s="38" t="s">
        <v>27</v>
      </c>
      <c r="D124" s="29"/>
      <c r="E124" s="29">
        <v>8</v>
      </c>
      <c r="F124" s="35">
        <f t="shared" si="4"/>
        <v>8</v>
      </c>
      <c r="G124" s="25"/>
      <c r="H124" s="3"/>
      <c r="I124" s="29">
        <f t="shared" si="5"/>
        <v>8</v>
      </c>
    </row>
    <row r="125" spans="1:9" s="4" customFormat="1" ht="14.25">
      <c r="A125" s="19" t="s">
        <v>113</v>
      </c>
      <c r="B125" s="37" t="s">
        <v>114</v>
      </c>
      <c r="C125" s="37" t="s">
        <v>6</v>
      </c>
      <c r="D125" s="35">
        <v>1890.0467100000001</v>
      </c>
      <c r="E125" s="35">
        <v>1886.0467100000001</v>
      </c>
      <c r="F125" s="35">
        <f t="shared" si="4"/>
        <v>-4</v>
      </c>
      <c r="G125" s="24"/>
      <c r="H125" s="21"/>
      <c r="I125" s="35">
        <f t="shared" si="5"/>
        <v>-4</v>
      </c>
    </row>
    <row r="126" spans="1:9" s="4" customFormat="1" ht="33.75">
      <c r="A126" s="2" t="s">
        <v>26</v>
      </c>
      <c r="B126" s="38" t="s">
        <v>114</v>
      </c>
      <c r="C126" s="38" t="s">
        <v>27</v>
      </c>
      <c r="D126" s="29">
        <v>1735</v>
      </c>
      <c r="E126" s="29">
        <v>1731</v>
      </c>
      <c r="F126" s="35">
        <f t="shared" ref="F126:F136" si="6">SUM(E126-D126)</f>
        <v>-4</v>
      </c>
      <c r="G126" s="25"/>
      <c r="H126" s="3"/>
      <c r="I126" s="29">
        <f t="shared" ref="I126:I136" si="7">SUM(F126-G126+H126)</f>
        <v>-4</v>
      </c>
    </row>
    <row r="127" spans="1:9" s="4" customFormat="1" ht="21.75">
      <c r="A127" s="19" t="s">
        <v>83</v>
      </c>
      <c r="B127" s="37" t="s">
        <v>117</v>
      </c>
      <c r="C127" s="37" t="s">
        <v>6</v>
      </c>
      <c r="D127" s="35">
        <v>5105.4961300000004</v>
      </c>
      <c r="E127" s="35">
        <v>5105.4961300000004</v>
      </c>
      <c r="F127" s="35">
        <f t="shared" si="6"/>
        <v>0</v>
      </c>
      <c r="G127" s="24"/>
      <c r="H127" s="21"/>
      <c r="I127" s="35">
        <f>SUM(I128)</f>
        <v>0</v>
      </c>
    </row>
    <row r="128" spans="1:9" s="4" customFormat="1" ht="21.75">
      <c r="A128" s="19" t="s">
        <v>86</v>
      </c>
      <c r="B128" s="37" t="s">
        <v>118</v>
      </c>
      <c r="C128" s="37" t="s">
        <v>6</v>
      </c>
      <c r="D128" s="35">
        <v>4513.4961300000004</v>
      </c>
      <c r="E128" s="35">
        <v>4513.4961300000004</v>
      </c>
      <c r="F128" s="35">
        <f t="shared" si="6"/>
        <v>0</v>
      </c>
      <c r="G128" s="24"/>
      <c r="H128" s="21"/>
      <c r="I128" s="35">
        <f t="shared" si="7"/>
        <v>0</v>
      </c>
    </row>
    <row r="129" spans="1:9" s="4" customFormat="1" ht="22.5">
      <c r="A129" s="2" t="s">
        <v>20</v>
      </c>
      <c r="B129" s="38" t="s">
        <v>118</v>
      </c>
      <c r="C129" s="38" t="s">
        <v>21</v>
      </c>
      <c r="D129" s="29">
        <v>75</v>
      </c>
      <c r="E129" s="29">
        <v>82.586860000000001</v>
      </c>
      <c r="F129" s="35">
        <f t="shared" si="6"/>
        <v>7.5868600000000015</v>
      </c>
      <c r="G129" s="25"/>
      <c r="H129" s="3"/>
      <c r="I129" s="29">
        <f t="shared" si="7"/>
        <v>7.5868600000000015</v>
      </c>
    </row>
    <row r="130" spans="1:9" s="4" customFormat="1" ht="22.5">
      <c r="A130" s="2" t="s">
        <v>22</v>
      </c>
      <c r="B130" s="38" t="s">
        <v>118</v>
      </c>
      <c r="C130" s="38" t="s">
        <v>23</v>
      </c>
      <c r="D130" s="29">
        <v>140</v>
      </c>
      <c r="E130" s="29">
        <v>132.41314</v>
      </c>
      <c r="F130" s="35">
        <f t="shared" si="6"/>
        <v>-7.5868600000000015</v>
      </c>
      <c r="G130" s="25"/>
      <c r="H130" s="3"/>
      <c r="I130" s="29">
        <f t="shared" si="7"/>
        <v>-7.5868600000000015</v>
      </c>
    </row>
    <row r="131" spans="1:9" s="4" customFormat="1" ht="21.75">
      <c r="A131" s="19" t="s">
        <v>119</v>
      </c>
      <c r="B131" s="37" t="s">
        <v>120</v>
      </c>
      <c r="C131" s="37" t="s">
        <v>6</v>
      </c>
      <c r="D131" s="35">
        <v>24610.403999999999</v>
      </c>
      <c r="E131" s="35">
        <v>23667.017779999998</v>
      </c>
      <c r="F131" s="35">
        <f t="shared" si="6"/>
        <v>-943.38622000000032</v>
      </c>
      <c r="G131" s="24"/>
      <c r="H131" s="21"/>
      <c r="I131" s="35">
        <f>SUM(I132+I135)</f>
        <v>-943.38622000000123</v>
      </c>
    </row>
    <row r="132" spans="1:9" s="4" customFormat="1" ht="14.25">
      <c r="A132" s="19" t="s">
        <v>121</v>
      </c>
      <c r="B132" s="37" t="s">
        <v>122</v>
      </c>
      <c r="C132" s="37" t="s">
        <v>6</v>
      </c>
      <c r="D132" s="35">
        <v>13875.2</v>
      </c>
      <c r="E132" s="35">
        <v>14126.21378</v>
      </c>
      <c r="F132" s="35">
        <f t="shared" si="6"/>
        <v>251.01377999999931</v>
      </c>
      <c r="G132" s="24"/>
      <c r="H132" s="21"/>
      <c r="I132" s="35">
        <f t="shared" si="7"/>
        <v>251.01377999999931</v>
      </c>
    </row>
    <row r="133" spans="1:9" s="4" customFormat="1" ht="21.75">
      <c r="A133" s="19" t="s">
        <v>123</v>
      </c>
      <c r="B133" s="37" t="s">
        <v>124</v>
      </c>
      <c r="C133" s="37" t="s">
        <v>6</v>
      </c>
      <c r="D133" s="35">
        <v>202.1</v>
      </c>
      <c r="E133" s="35">
        <v>453.11378000000002</v>
      </c>
      <c r="F133" s="35">
        <f t="shared" si="6"/>
        <v>251.01378000000003</v>
      </c>
      <c r="G133" s="24"/>
      <c r="H133" s="21"/>
      <c r="I133" s="35">
        <f t="shared" si="7"/>
        <v>251.01378000000003</v>
      </c>
    </row>
    <row r="134" spans="1:9" s="4" customFormat="1" ht="22.5">
      <c r="A134" s="2" t="s">
        <v>24</v>
      </c>
      <c r="B134" s="38" t="s">
        <v>124</v>
      </c>
      <c r="C134" s="38" t="s">
        <v>25</v>
      </c>
      <c r="D134" s="29">
        <v>202.1</v>
      </c>
      <c r="E134" s="29">
        <v>453.11378000000002</v>
      </c>
      <c r="F134" s="35">
        <f t="shared" si="6"/>
        <v>251.01378000000003</v>
      </c>
      <c r="G134" s="25"/>
      <c r="H134" s="3"/>
      <c r="I134" s="29">
        <f t="shared" si="7"/>
        <v>251.01378000000003</v>
      </c>
    </row>
    <row r="135" spans="1:9" s="4" customFormat="1" ht="24.75" customHeight="1">
      <c r="A135" s="19" t="s">
        <v>125</v>
      </c>
      <c r="B135" s="37" t="s">
        <v>126</v>
      </c>
      <c r="C135" s="37" t="s">
        <v>6</v>
      </c>
      <c r="D135" s="35">
        <v>7799.1040000000003</v>
      </c>
      <c r="E135" s="35">
        <v>6604.7039999999997</v>
      </c>
      <c r="F135" s="35">
        <f t="shared" si="6"/>
        <v>-1194.4000000000005</v>
      </c>
      <c r="G135" s="24"/>
      <c r="H135" s="21"/>
      <c r="I135" s="35">
        <f t="shared" si="7"/>
        <v>-1194.4000000000005</v>
      </c>
    </row>
    <row r="136" spans="1:9" s="4" customFormat="1" ht="31.5">
      <c r="A136" s="56" t="s">
        <v>129</v>
      </c>
      <c r="B136" s="37" t="s">
        <v>130</v>
      </c>
      <c r="C136" s="37" t="s">
        <v>6</v>
      </c>
      <c r="D136" s="35">
        <v>4767.9040000000005</v>
      </c>
      <c r="E136" s="35">
        <v>3573.5039999999999</v>
      </c>
      <c r="F136" s="35">
        <f t="shared" si="6"/>
        <v>-1194.4000000000005</v>
      </c>
      <c r="G136" s="24"/>
      <c r="H136" s="21"/>
      <c r="I136" s="35">
        <f t="shared" si="7"/>
        <v>-1194.4000000000005</v>
      </c>
    </row>
    <row r="137" spans="1:9" s="4" customFormat="1" ht="14.25">
      <c r="A137" s="2" t="s">
        <v>127</v>
      </c>
      <c r="B137" s="38" t="s">
        <v>130</v>
      </c>
      <c r="C137" s="38" t="s">
        <v>128</v>
      </c>
      <c r="D137" s="29">
        <v>4767.9040000000005</v>
      </c>
      <c r="E137" s="29">
        <v>3573.5039999999999</v>
      </c>
      <c r="F137" s="35">
        <f t="shared" ref="F137:F161" si="8">SUM(E137-D137)</f>
        <v>-1194.4000000000005</v>
      </c>
      <c r="G137" s="25"/>
      <c r="H137" s="3"/>
      <c r="I137" s="29">
        <f t="shared" ref="I137:I161" si="9">SUM(F137-G137+H137)</f>
        <v>-1194.4000000000005</v>
      </c>
    </row>
    <row r="138" spans="1:9" s="4" customFormat="1" ht="21.75">
      <c r="A138" s="19" t="s">
        <v>131</v>
      </c>
      <c r="B138" s="37" t="s">
        <v>132</v>
      </c>
      <c r="C138" s="37" t="s">
        <v>6</v>
      </c>
      <c r="D138" s="35">
        <v>7287</v>
      </c>
      <c r="E138" s="35">
        <v>7288.4</v>
      </c>
      <c r="F138" s="35">
        <f t="shared" si="8"/>
        <v>1.3999999999996362</v>
      </c>
      <c r="G138" s="24"/>
      <c r="H138" s="21"/>
      <c r="I138" s="35">
        <f>SUM(I140+I142)</f>
        <v>1.3999999999995709</v>
      </c>
    </row>
    <row r="139" spans="1:9" s="4" customFormat="1" ht="21.75">
      <c r="A139" s="19" t="s">
        <v>133</v>
      </c>
      <c r="B139" s="37" t="s">
        <v>134</v>
      </c>
      <c r="C139" s="37" t="s">
        <v>6</v>
      </c>
      <c r="D139" s="35">
        <v>7277</v>
      </c>
      <c r="E139" s="35">
        <v>7278.4</v>
      </c>
      <c r="F139" s="35">
        <f t="shared" si="8"/>
        <v>1.3999999999996362</v>
      </c>
      <c r="G139" s="24"/>
      <c r="H139" s="21"/>
      <c r="I139" s="35">
        <f>SUM(I140+I142)</f>
        <v>1.3999999999995709</v>
      </c>
    </row>
    <row r="140" spans="1:9" s="4" customFormat="1" ht="14.25">
      <c r="A140" s="19" t="s">
        <v>85</v>
      </c>
      <c r="B140" s="37" t="s">
        <v>135</v>
      </c>
      <c r="C140" s="37" t="s">
        <v>6</v>
      </c>
      <c r="D140" s="35">
        <v>7088</v>
      </c>
      <c r="E140" s="35">
        <v>7086.6719999999996</v>
      </c>
      <c r="F140" s="35">
        <f t="shared" si="8"/>
        <v>-1.3280000000004293</v>
      </c>
      <c r="G140" s="24"/>
      <c r="H140" s="21"/>
      <c r="I140" s="35">
        <f t="shared" si="9"/>
        <v>-1.3280000000004293</v>
      </c>
    </row>
    <row r="141" spans="1:9" s="4" customFormat="1" ht="22.5">
      <c r="A141" s="2" t="s">
        <v>22</v>
      </c>
      <c r="B141" s="38" t="s">
        <v>135</v>
      </c>
      <c r="C141" s="38" t="s">
        <v>23</v>
      </c>
      <c r="D141" s="29">
        <v>881</v>
      </c>
      <c r="E141" s="29">
        <v>879.67200000000003</v>
      </c>
      <c r="F141" s="35">
        <f t="shared" si="8"/>
        <v>-1.3279999999999745</v>
      </c>
      <c r="G141" s="25"/>
      <c r="H141" s="3"/>
      <c r="I141" s="29">
        <f t="shared" si="9"/>
        <v>-1.3279999999999745</v>
      </c>
    </row>
    <row r="142" spans="1:9" s="4" customFormat="1" ht="14.25">
      <c r="A142" s="19" t="s">
        <v>51</v>
      </c>
      <c r="B142" s="37" t="s">
        <v>136</v>
      </c>
      <c r="C142" s="37" t="s">
        <v>6</v>
      </c>
      <c r="D142" s="35"/>
      <c r="E142" s="35">
        <v>2.7280000000000002</v>
      </c>
      <c r="F142" s="35">
        <f t="shared" si="8"/>
        <v>2.7280000000000002</v>
      </c>
      <c r="G142" s="24"/>
      <c r="H142" s="21"/>
      <c r="I142" s="35">
        <f t="shared" si="9"/>
        <v>2.7280000000000002</v>
      </c>
    </row>
    <row r="143" spans="1:9" s="4" customFormat="1" ht="14.25">
      <c r="A143" s="2" t="s">
        <v>41</v>
      </c>
      <c r="B143" s="38" t="s">
        <v>136</v>
      </c>
      <c r="C143" s="38" t="s">
        <v>42</v>
      </c>
      <c r="D143" s="29"/>
      <c r="E143" s="29">
        <v>2.7280000000000002</v>
      </c>
      <c r="F143" s="35">
        <f t="shared" si="8"/>
        <v>2.7280000000000002</v>
      </c>
      <c r="G143" s="25"/>
      <c r="H143" s="3"/>
      <c r="I143" s="29">
        <f t="shared" si="9"/>
        <v>2.7280000000000002</v>
      </c>
    </row>
    <row r="144" spans="1:9" s="4" customFormat="1" ht="14.25">
      <c r="A144" s="19" t="s">
        <v>137</v>
      </c>
      <c r="B144" s="37" t="s">
        <v>138</v>
      </c>
      <c r="C144" s="37" t="s">
        <v>6</v>
      </c>
      <c r="D144" s="35">
        <v>570.4</v>
      </c>
      <c r="E144" s="35">
        <v>570.4</v>
      </c>
      <c r="F144" s="35">
        <f t="shared" si="8"/>
        <v>0</v>
      </c>
      <c r="G144" s="24"/>
      <c r="H144" s="21"/>
      <c r="I144" s="35">
        <f>SUM(I145+I149)</f>
        <v>0</v>
      </c>
    </row>
    <row r="145" spans="1:9" s="4" customFormat="1" ht="21.75">
      <c r="A145" s="19" t="s">
        <v>139</v>
      </c>
      <c r="B145" s="37" t="s">
        <v>140</v>
      </c>
      <c r="C145" s="37" t="s">
        <v>6</v>
      </c>
      <c r="D145" s="35">
        <v>125</v>
      </c>
      <c r="E145" s="35">
        <v>125</v>
      </c>
      <c r="F145" s="35">
        <f t="shared" si="8"/>
        <v>0</v>
      </c>
      <c r="G145" s="24"/>
      <c r="H145" s="21"/>
      <c r="I145" s="35">
        <f t="shared" si="9"/>
        <v>0</v>
      </c>
    </row>
    <row r="146" spans="1:9" s="4" customFormat="1" ht="21.75">
      <c r="A146" s="19" t="s">
        <v>141</v>
      </c>
      <c r="B146" s="37" t="s">
        <v>142</v>
      </c>
      <c r="C146" s="37" t="s">
        <v>6</v>
      </c>
      <c r="D146" s="35">
        <v>125</v>
      </c>
      <c r="E146" s="35">
        <v>125</v>
      </c>
      <c r="F146" s="35">
        <f t="shared" si="8"/>
        <v>0</v>
      </c>
      <c r="G146" s="24"/>
      <c r="H146" s="21"/>
      <c r="I146" s="35">
        <f t="shared" si="9"/>
        <v>0</v>
      </c>
    </row>
    <row r="147" spans="1:9" s="4" customFormat="1" ht="22.5">
      <c r="A147" s="2" t="s">
        <v>22</v>
      </c>
      <c r="B147" s="38" t="s">
        <v>142</v>
      </c>
      <c r="C147" s="38" t="s">
        <v>23</v>
      </c>
      <c r="D147" s="29">
        <v>80</v>
      </c>
      <c r="E147" s="29">
        <v>70</v>
      </c>
      <c r="F147" s="35">
        <f t="shared" si="8"/>
        <v>-10</v>
      </c>
      <c r="G147" s="25"/>
      <c r="H147" s="3"/>
      <c r="I147" s="29">
        <f t="shared" si="9"/>
        <v>-10</v>
      </c>
    </row>
    <row r="148" spans="1:9" s="4" customFormat="1" ht="14.25">
      <c r="A148" s="2" t="s">
        <v>28</v>
      </c>
      <c r="B148" s="38" t="s">
        <v>142</v>
      </c>
      <c r="C148" s="38" t="s">
        <v>29</v>
      </c>
      <c r="D148" s="29"/>
      <c r="E148" s="29">
        <v>10</v>
      </c>
      <c r="F148" s="35">
        <f t="shared" si="8"/>
        <v>10</v>
      </c>
      <c r="G148" s="25"/>
      <c r="H148" s="3"/>
      <c r="I148" s="29">
        <f t="shared" si="9"/>
        <v>10</v>
      </c>
    </row>
    <row r="149" spans="1:9" s="4" customFormat="1" ht="14.25">
      <c r="A149" s="19" t="s">
        <v>143</v>
      </c>
      <c r="B149" s="37" t="s">
        <v>144</v>
      </c>
      <c r="C149" s="37" t="s">
        <v>6</v>
      </c>
      <c r="D149" s="35">
        <v>438.4</v>
      </c>
      <c r="E149" s="35">
        <v>438.4</v>
      </c>
      <c r="F149" s="35">
        <f t="shared" si="8"/>
        <v>0</v>
      </c>
      <c r="G149" s="24"/>
      <c r="H149" s="21"/>
      <c r="I149" s="35">
        <f t="shared" si="9"/>
        <v>0</v>
      </c>
    </row>
    <row r="150" spans="1:9" s="4" customFormat="1" ht="14.25">
      <c r="A150" s="19" t="s">
        <v>145</v>
      </c>
      <c r="B150" s="37" t="s">
        <v>146</v>
      </c>
      <c r="C150" s="37" t="s">
        <v>6</v>
      </c>
      <c r="D150" s="35">
        <v>50</v>
      </c>
      <c r="E150" s="35">
        <v>50</v>
      </c>
      <c r="F150" s="35">
        <f t="shared" si="8"/>
        <v>0</v>
      </c>
      <c r="G150" s="24"/>
      <c r="H150" s="21">
        <v>0</v>
      </c>
      <c r="I150" s="35">
        <f t="shared" si="9"/>
        <v>0</v>
      </c>
    </row>
    <row r="151" spans="1:9" s="4" customFormat="1" ht="45" customHeight="1">
      <c r="A151" s="2" t="s">
        <v>226</v>
      </c>
      <c r="B151" s="38" t="s">
        <v>146</v>
      </c>
      <c r="C151" s="38" t="s">
        <v>225</v>
      </c>
      <c r="D151" s="29"/>
      <c r="E151" s="29"/>
      <c r="F151" s="29"/>
      <c r="G151" s="25"/>
      <c r="H151" s="3">
        <v>50</v>
      </c>
      <c r="I151" s="29">
        <f t="shared" si="9"/>
        <v>50</v>
      </c>
    </row>
    <row r="152" spans="1:9" s="4" customFormat="1" ht="22.5">
      <c r="A152" s="2" t="s">
        <v>22</v>
      </c>
      <c r="B152" s="38" t="s">
        <v>146</v>
      </c>
      <c r="C152" s="38" t="s">
        <v>23</v>
      </c>
      <c r="D152" s="29">
        <v>50</v>
      </c>
      <c r="E152" s="29">
        <v>50</v>
      </c>
      <c r="F152" s="35">
        <f t="shared" si="8"/>
        <v>0</v>
      </c>
      <c r="G152" s="25"/>
      <c r="H152" s="3">
        <v>-50</v>
      </c>
      <c r="I152" s="29">
        <f t="shared" si="9"/>
        <v>-50</v>
      </c>
    </row>
    <row r="153" spans="1:9" s="4" customFormat="1" ht="21.75">
      <c r="A153" s="19" t="s">
        <v>147</v>
      </c>
      <c r="B153" s="37" t="s">
        <v>148</v>
      </c>
      <c r="C153" s="37" t="s">
        <v>6</v>
      </c>
      <c r="D153" s="35">
        <v>24106.83382</v>
      </c>
      <c r="E153" s="35">
        <v>24106.83382</v>
      </c>
      <c r="F153" s="35">
        <f t="shared" si="8"/>
        <v>0</v>
      </c>
      <c r="G153" s="24"/>
      <c r="H153" s="40">
        <v>0</v>
      </c>
      <c r="I153" s="35">
        <f>SUM(I154+I159)</f>
        <v>0</v>
      </c>
    </row>
    <row r="154" spans="1:9" s="4" customFormat="1" ht="14.25">
      <c r="A154" s="19" t="s">
        <v>151</v>
      </c>
      <c r="B154" s="37" t="s">
        <v>152</v>
      </c>
      <c r="C154" s="37" t="s">
        <v>6</v>
      </c>
      <c r="D154" s="35">
        <v>548.1</v>
      </c>
      <c r="E154" s="35">
        <v>548.1</v>
      </c>
      <c r="F154" s="35">
        <f t="shared" si="8"/>
        <v>0</v>
      </c>
      <c r="G154" s="24"/>
      <c r="H154" s="40" t="e">
        <f>SUM(H155+H157+#REF!)</f>
        <v>#REF!</v>
      </c>
      <c r="I154" s="35">
        <f>SUM(I155+I157)</f>
        <v>-75</v>
      </c>
    </row>
    <row r="155" spans="1:9" s="4" customFormat="1" ht="14.25">
      <c r="A155" s="19" t="s">
        <v>153</v>
      </c>
      <c r="B155" s="37" t="s">
        <v>154</v>
      </c>
      <c r="C155" s="37" t="s">
        <v>6</v>
      </c>
      <c r="D155" s="35">
        <v>150</v>
      </c>
      <c r="E155" s="35">
        <v>150</v>
      </c>
      <c r="F155" s="35">
        <f t="shared" si="8"/>
        <v>0</v>
      </c>
      <c r="G155" s="24"/>
      <c r="H155" s="40">
        <v>25</v>
      </c>
      <c r="I155" s="35">
        <f t="shared" si="9"/>
        <v>25</v>
      </c>
    </row>
    <row r="156" spans="1:9" s="4" customFormat="1" ht="22.5">
      <c r="A156" s="2" t="s">
        <v>149</v>
      </c>
      <c r="B156" s="38" t="s">
        <v>154</v>
      </c>
      <c r="C156" s="38" t="s">
        <v>150</v>
      </c>
      <c r="D156" s="29">
        <v>150</v>
      </c>
      <c r="E156" s="29">
        <v>150</v>
      </c>
      <c r="F156" s="35">
        <f t="shared" si="8"/>
        <v>0</v>
      </c>
      <c r="G156" s="25"/>
      <c r="H156" s="41">
        <v>25</v>
      </c>
      <c r="I156" s="29">
        <f t="shared" si="9"/>
        <v>25</v>
      </c>
    </row>
    <row r="157" spans="1:9" s="4" customFormat="1" ht="14.25">
      <c r="A157" s="19" t="s">
        <v>155</v>
      </c>
      <c r="B157" s="37" t="s">
        <v>156</v>
      </c>
      <c r="C157" s="37" t="s">
        <v>6</v>
      </c>
      <c r="D157" s="35">
        <v>300</v>
      </c>
      <c r="E157" s="35">
        <v>300</v>
      </c>
      <c r="F157" s="35">
        <f t="shared" si="8"/>
        <v>0</v>
      </c>
      <c r="G157" s="24"/>
      <c r="H157" s="21">
        <v>-100</v>
      </c>
      <c r="I157" s="35">
        <f t="shared" si="9"/>
        <v>-100</v>
      </c>
    </row>
    <row r="158" spans="1:9" s="4" customFormat="1" ht="22.5">
      <c r="A158" s="2" t="s">
        <v>149</v>
      </c>
      <c r="B158" s="38" t="s">
        <v>156</v>
      </c>
      <c r="C158" s="38" t="s">
        <v>150</v>
      </c>
      <c r="D158" s="29">
        <v>300</v>
      </c>
      <c r="E158" s="29">
        <v>300</v>
      </c>
      <c r="F158" s="35">
        <f t="shared" si="8"/>
        <v>0</v>
      </c>
      <c r="G158" s="25"/>
      <c r="H158" s="3">
        <v>-100</v>
      </c>
      <c r="I158" s="29">
        <f t="shared" si="9"/>
        <v>-100</v>
      </c>
    </row>
    <row r="159" spans="1:9" s="4" customFormat="1" ht="14.25">
      <c r="A159" s="19" t="s">
        <v>157</v>
      </c>
      <c r="B159" s="37" t="s">
        <v>158</v>
      </c>
      <c r="C159" s="37" t="s">
        <v>6</v>
      </c>
      <c r="D159" s="35">
        <v>154.4</v>
      </c>
      <c r="E159" s="35">
        <v>154.4</v>
      </c>
      <c r="F159" s="35">
        <f t="shared" si="8"/>
        <v>0</v>
      </c>
      <c r="G159" s="24"/>
      <c r="H159" s="40">
        <v>75</v>
      </c>
      <c r="I159" s="35">
        <f t="shared" si="9"/>
        <v>75</v>
      </c>
    </row>
    <row r="160" spans="1:9" s="4" customFormat="1" ht="14.25">
      <c r="A160" s="19" t="s">
        <v>159</v>
      </c>
      <c r="B160" s="37" t="s">
        <v>160</v>
      </c>
      <c r="C160" s="37" t="s">
        <v>6</v>
      </c>
      <c r="D160" s="35">
        <v>100</v>
      </c>
      <c r="E160" s="35">
        <v>100</v>
      </c>
      <c r="F160" s="35">
        <f t="shared" si="8"/>
        <v>0</v>
      </c>
      <c r="G160" s="24"/>
      <c r="H160" s="40">
        <v>75</v>
      </c>
      <c r="I160" s="35">
        <f t="shared" si="9"/>
        <v>75</v>
      </c>
    </row>
    <row r="161" spans="1:9" s="4" customFormat="1" ht="22.5">
      <c r="A161" s="2" t="s">
        <v>22</v>
      </c>
      <c r="B161" s="38" t="s">
        <v>160</v>
      </c>
      <c r="C161" s="38" t="s">
        <v>23</v>
      </c>
      <c r="D161" s="29">
        <v>100</v>
      </c>
      <c r="E161" s="29">
        <v>100</v>
      </c>
      <c r="F161" s="35">
        <f t="shared" si="8"/>
        <v>0</v>
      </c>
      <c r="G161" s="25"/>
      <c r="H161" s="3">
        <v>75</v>
      </c>
      <c r="I161" s="29">
        <f t="shared" si="9"/>
        <v>75</v>
      </c>
    </row>
    <row r="162" spans="1:9" s="4" customFormat="1" ht="32.25">
      <c r="A162" s="19" t="s">
        <v>163</v>
      </c>
      <c r="B162" s="37" t="s">
        <v>164</v>
      </c>
      <c r="C162" s="37" t="s">
        <v>6</v>
      </c>
      <c r="D162" s="35">
        <v>1500</v>
      </c>
      <c r="E162" s="35">
        <v>2170.3000000000002</v>
      </c>
      <c r="F162" s="35">
        <f t="shared" ref="F162:F188" si="10">SUM(E162-D162)</f>
        <v>670.30000000000018</v>
      </c>
      <c r="G162" s="24">
        <v>0</v>
      </c>
      <c r="H162" s="21"/>
      <c r="I162" s="35">
        <f>SUM(I163)</f>
        <v>670.3</v>
      </c>
    </row>
    <row r="163" spans="1:9" s="4" customFormat="1" ht="32.25">
      <c r="A163" s="19" t="s">
        <v>165</v>
      </c>
      <c r="B163" s="37" t="s">
        <v>166</v>
      </c>
      <c r="C163" s="37" t="s">
        <v>6</v>
      </c>
      <c r="D163" s="35"/>
      <c r="E163" s="35">
        <v>670.3</v>
      </c>
      <c r="F163" s="35">
        <f t="shared" si="10"/>
        <v>670.3</v>
      </c>
      <c r="G163" s="24"/>
      <c r="H163" s="21"/>
      <c r="I163" s="35">
        <f>SUM(I164:I165)</f>
        <v>670.3</v>
      </c>
    </row>
    <row r="164" spans="1:9" s="4" customFormat="1" ht="22.5">
      <c r="A164" s="2" t="s">
        <v>22</v>
      </c>
      <c r="B164" s="38" t="s">
        <v>166</v>
      </c>
      <c r="C164" s="38" t="s">
        <v>23</v>
      </c>
      <c r="D164" s="29"/>
      <c r="E164" s="29">
        <v>85.3</v>
      </c>
      <c r="F164" s="35">
        <f t="shared" si="10"/>
        <v>85.3</v>
      </c>
      <c r="G164" s="25"/>
      <c r="H164" s="3"/>
      <c r="I164" s="29">
        <f t="shared" ref="I164:I188" si="11">SUM(F164-G164+H164)</f>
        <v>85.3</v>
      </c>
    </row>
    <row r="165" spans="1:9" s="4" customFormat="1" ht="14.25">
      <c r="A165" s="2" t="s">
        <v>161</v>
      </c>
      <c r="B165" s="38" t="s">
        <v>166</v>
      </c>
      <c r="C165" s="38" t="s">
        <v>162</v>
      </c>
      <c r="D165" s="29"/>
      <c r="E165" s="29">
        <v>585</v>
      </c>
      <c r="F165" s="35">
        <f t="shared" si="10"/>
        <v>585</v>
      </c>
      <c r="G165" s="25"/>
      <c r="H165" s="3"/>
      <c r="I165" s="29">
        <f t="shared" si="11"/>
        <v>585</v>
      </c>
    </row>
    <row r="166" spans="1:9" s="4" customFormat="1" ht="21.75">
      <c r="A166" s="19" t="s">
        <v>167</v>
      </c>
      <c r="B166" s="37" t="s">
        <v>168</v>
      </c>
      <c r="C166" s="37" t="s">
        <v>6</v>
      </c>
      <c r="D166" s="35">
        <v>28110.9</v>
      </c>
      <c r="E166" s="35">
        <v>28409.649000000001</v>
      </c>
      <c r="F166" s="35">
        <f t="shared" si="10"/>
        <v>298.7489999999998</v>
      </c>
      <c r="G166" s="24">
        <v>131.619</v>
      </c>
      <c r="H166" s="21"/>
      <c r="I166" s="35">
        <f>SUM(I168+I170+I174+I177)</f>
        <v>167.12999999999795</v>
      </c>
    </row>
    <row r="167" spans="1:9" s="4" customFormat="1" ht="21.75">
      <c r="A167" s="19" t="s">
        <v>169</v>
      </c>
      <c r="B167" s="37" t="s">
        <v>170</v>
      </c>
      <c r="C167" s="37" t="s">
        <v>6</v>
      </c>
      <c r="D167" s="35">
        <v>600</v>
      </c>
      <c r="E167" s="35">
        <v>761</v>
      </c>
      <c r="F167" s="35">
        <f t="shared" si="10"/>
        <v>161</v>
      </c>
      <c r="G167" s="24"/>
      <c r="H167" s="21"/>
      <c r="I167" s="35">
        <f t="shared" si="11"/>
        <v>161</v>
      </c>
    </row>
    <row r="168" spans="1:9" s="4" customFormat="1" ht="42.75">
      <c r="A168" s="19" t="s">
        <v>171</v>
      </c>
      <c r="B168" s="37" t="s">
        <v>172</v>
      </c>
      <c r="C168" s="37" t="s">
        <v>6</v>
      </c>
      <c r="D168" s="35"/>
      <c r="E168" s="35">
        <v>161</v>
      </c>
      <c r="F168" s="35">
        <f t="shared" si="10"/>
        <v>161</v>
      </c>
      <c r="G168" s="24"/>
      <c r="H168" s="21"/>
      <c r="I168" s="35">
        <f t="shared" si="11"/>
        <v>161</v>
      </c>
    </row>
    <row r="169" spans="1:9" s="4" customFormat="1" ht="22.5">
      <c r="A169" s="2" t="s">
        <v>22</v>
      </c>
      <c r="B169" s="38" t="s">
        <v>172</v>
      </c>
      <c r="C169" s="38" t="s">
        <v>23</v>
      </c>
      <c r="D169" s="29"/>
      <c r="E169" s="29">
        <v>161</v>
      </c>
      <c r="F169" s="35">
        <f t="shared" si="10"/>
        <v>161</v>
      </c>
      <c r="G169" s="25"/>
      <c r="H169" s="3"/>
      <c r="I169" s="29">
        <f t="shared" si="11"/>
        <v>161</v>
      </c>
    </row>
    <row r="170" spans="1:9" s="4" customFormat="1" ht="14.25">
      <c r="A170" s="19" t="s">
        <v>173</v>
      </c>
      <c r="B170" s="37" t="s">
        <v>174</v>
      </c>
      <c r="C170" s="37" t="s">
        <v>6</v>
      </c>
      <c r="D170" s="35">
        <v>499.5</v>
      </c>
      <c r="E170" s="35">
        <v>499.5</v>
      </c>
      <c r="F170" s="35">
        <f t="shared" si="10"/>
        <v>0</v>
      </c>
      <c r="G170" s="24"/>
      <c r="H170" s="21"/>
      <c r="I170" s="35">
        <f t="shared" si="11"/>
        <v>0</v>
      </c>
    </row>
    <row r="171" spans="1:9" s="4" customFormat="1" ht="21.75">
      <c r="A171" s="19" t="s">
        <v>175</v>
      </c>
      <c r="B171" s="37" t="s">
        <v>176</v>
      </c>
      <c r="C171" s="37" t="s">
        <v>6</v>
      </c>
      <c r="D171" s="35">
        <v>499.5</v>
      </c>
      <c r="E171" s="35">
        <v>499.5</v>
      </c>
      <c r="F171" s="35">
        <f t="shared" si="10"/>
        <v>0</v>
      </c>
      <c r="G171" s="24"/>
      <c r="H171" s="21"/>
      <c r="I171" s="35">
        <f t="shared" si="11"/>
        <v>0</v>
      </c>
    </row>
    <row r="172" spans="1:9" s="4" customFormat="1" ht="22.5">
      <c r="A172" s="2" t="s">
        <v>20</v>
      </c>
      <c r="B172" s="38" t="s">
        <v>176</v>
      </c>
      <c r="C172" s="38" t="s">
        <v>21</v>
      </c>
      <c r="D172" s="29">
        <v>54</v>
      </c>
      <c r="E172" s="29">
        <v>51.9</v>
      </c>
      <c r="F172" s="35">
        <f t="shared" si="10"/>
        <v>-2.1000000000000014</v>
      </c>
      <c r="G172" s="25"/>
      <c r="H172" s="3"/>
      <c r="I172" s="29">
        <f t="shared" si="11"/>
        <v>-2.1000000000000014</v>
      </c>
    </row>
    <row r="173" spans="1:9" s="4" customFormat="1" ht="22.5">
      <c r="A173" s="2" t="s">
        <v>22</v>
      </c>
      <c r="B173" s="38" t="s">
        <v>176</v>
      </c>
      <c r="C173" s="38" t="s">
        <v>23</v>
      </c>
      <c r="D173" s="29">
        <v>127.4</v>
      </c>
      <c r="E173" s="29">
        <v>129.5</v>
      </c>
      <c r="F173" s="35">
        <f t="shared" si="10"/>
        <v>2.0999999999999943</v>
      </c>
      <c r="G173" s="25"/>
      <c r="H173" s="3"/>
      <c r="I173" s="29">
        <f t="shared" si="11"/>
        <v>2.0999999999999943</v>
      </c>
    </row>
    <row r="174" spans="1:9" s="4" customFormat="1" ht="21.75">
      <c r="A174" s="19" t="s">
        <v>177</v>
      </c>
      <c r="B174" s="37" t="s">
        <v>178</v>
      </c>
      <c r="C174" s="37" t="s">
        <v>6</v>
      </c>
      <c r="D174" s="35">
        <v>1734</v>
      </c>
      <c r="E174" s="35">
        <v>1961.009</v>
      </c>
      <c r="F174" s="35">
        <f t="shared" si="10"/>
        <v>227.00900000000001</v>
      </c>
      <c r="G174" s="35">
        <v>61.619</v>
      </c>
      <c r="H174" s="21"/>
      <c r="I174" s="35">
        <f t="shared" si="11"/>
        <v>165.39000000000001</v>
      </c>
    </row>
    <row r="175" spans="1:9" s="4" customFormat="1" ht="14.25">
      <c r="A175" s="19" t="s">
        <v>179</v>
      </c>
      <c r="B175" s="37" t="s">
        <v>180</v>
      </c>
      <c r="C175" s="37" t="s">
        <v>6</v>
      </c>
      <c r="D175" s="35"/>
      <c r="E175" s="35">
        <v>165.39</v>
      </c>
      <c r="F175" s="35">
        <f t="shared" si="10"/>
        <v>165.39</v>
      </c>
      <c r="G175" s="35"/>
      <c r="H175" s="21"/>
      <c r="I175" s="35">
        <f t="shared" si="11"/>
        <v>165.39</v>
      </c>
    </row>
    <row r="176" spans="1:9" s="4" customFormat="1" ht="14.25">
      <c r="A176" s="2" t="s">
        <v>32</v>
      </c>
      <c r="B176" s="38" t="s">
        <v>180</v>
      </c>
      <c r="C176" s="38" t="s">
        <v>33</v>
      </c>
      <c r="D176" s="29"/>
      <c r="E176" s="29">
        <v>165.39</v>
      </c>
      <c r="F176" s="35">
        <f t="shared" si="10"/>
        <v>165.39</v>
      </c>
      <c r="G176" s="29"/>
      <c r="H176" s="3"/>
      <c r="I176" s="29">
        <f t="shared" si="11"/>
        <v>165.39</v>
      </c>
    </row>
    <row r="177" spans="1:9" s="4" customFormat="1" ht="21.75">
      <c r="A177" s="19" t="s">
        <v>181</v>
      </c>
      <c r="B177" s="37" t="s">
        <v>182</v>
      </c>
      <c r="C177" s="37" t="s">
        <v>6</v>
      </c>
      <c r="D177" s="35">
        <v>24155.4</v>
      </c>
      <c r="E177" s="35">
        <v>24066.14</v>
      </c>
      <c r="F177" s="35">
        <f t="shared" si="10"/>
        <v>-89.260000000002037</v>
      </c>
      <c r="G177" s="24">
        <v>70</v>
      </c>
      <c r="H177" s="21"/>
      <c r="I177" s="35">
        <f t="shared" si="11"/>
        <v>-159.26000000000204</v>
      </c>
    </row>
    <row r="178" spans="1:9" s="4" customFormat="1" ht="32.25">
      <c r="A178" s="19" t="s">
        <v>39</v>
      </c>
      <c r="B178" s="37" t="s">
        <v>184</v>
      </c>
      <c r="C178" s="37" t="s">
        <v>6</v>
      </c>
      <c r="D178" s="35">
        <v>259.39999999999998</v>
      </c>
      <c r="E178" s="35">
        <v>67.040000000000006</v>
      </c>
      <c r="F178" s="35">
        <f t="shared" si="10"/>
        <v>-192.35999999999996</v>
      </c>
      <c r="G178" s="24"/>
      <c r="H178" s="21"/>
      <c r="I178" s="35">
        <f>SUM(I180+I183)</f>
        <v>33.100000000001458</v>
      </c>
    </row>
    <row r="179" spans="1:9" s="4" customFormat="1" ht="14.25">
      <c r="A179" s="2" t="s">
        <v>41</v>
      </c>
      <c r="B179" s="38" t="s">
        <v>184</v>
      </c>
      <c r="C179" s="38" t="s">
        <v>42</v>
      </c>
      <c r="D179" s="29">
        <v>259.39999999999998</v>
      </c>
      <c r="E179" s="29">
        <v>67.040000000000006</v>
      </c>
      <c r="F179" s="35">
        <f t="shared" si="10"/>
        <v>-192.35999999999996</v>
      </c>
      <c r="G179" s="25"/>
      <c r="H179" s="3"/>
      <c r="I179" s="29">
        <f t="shared" si="11"/>
        <v>-192.35999999999996</v>
      </c>
    </row>
    <row r="180" spans="1:9" s="4" customFormat="1" ht="14.25">
      <c r="A180" s="19" t="s">
        <v>85</v>
      </c>
      <c r="B180" s="37" t="s">
        <v>183</v>
      </c>
      <c r="C180" s="37" t="s">
        <v>6</v>
      </c>
      <c r="D180" s="35">
        <v>21426</v>
      </c>
      <c r="E180" s="35">
        <v>21461.9</v>
      </c>
      <c r="F180" s="35">
        <f t="shared" si="10"/>
        <v>35.900000000001455</v>
      </c>
      <c r="G180" s="24">
        <v>70</v>
      </c>
      <c r="H180" s="21"/>
      <c r="I180" s="35">
        <f t="shared" si="11"/>
        <v>-34.099999999998545</v>
      </c>
    </row>
    <row r="181" spans="1:9" s="4" customFormat="1" ht="22.5">
      <c r="A181" s="2" t="s">
        <v>22</v>
      </c>
      <c r="B181" s="38" t="s">
        <v>183</v>
      </c>
      <c r="C181" s="38" t="s">
        <v>23</v>
      </c>
      <c r="D181" s="29">
        <v>2666</v>
      </c>
      <c r="E181" s="29">
        <v>2682.9</v>
      </c>
      <c r="F181" s="35">
        <f t="shared" si="10"/>
        <v>16.900000000000091</v>
      </c>
      <c r="G181" s="25">
        <v>70</v>
      </c>
      <c r="H181" s="3"/>
      <c r="I181" s="29">
        <f t="shared" si="11"/>
        <v>-53.099999999999909</v>
      </c>
    </row>
    <row r="182" spans="1:9" s="4" customFormat="1" ht="14.25">
      <c r="A182" s="2" t="s">
        <v>36</v>
      </c>
      <c r="B182" s="38" t="s">
        <v>183</v>
      </c>
      <c r="C182" s="38" t="s">
        <v>37</v>
      </c>
      <c r="D182" s="29">
        <v>86</v>
      </c>
      <c r="E182" s="29">
        <v>105</v>
      </c>
      <c r="F182" s="35">
        <f t="shared" si="10"/>
        <v>19</v>
      </c>
      <c r="G182" s="25"/>
      <c r="H182" s="3"/>
      <c r="I182" s="29">
        <f t="shared" si="11"/>
        <v>19</v>
      </c>
    </row>
    <row r="183" spans="1:9" s="4" customFormat="1" ht="14.25">
      <c r="A183" s="19" t="s">
        <v>51</v>
      </c>
      <c r="B183" s="37" t="s">
        <v>185</v>
      </c>
      <c r="C183" s="37" t="s">
        <v>6</v>
      </c>
      <c r="D183" s="35"/>
      <c r="E183" s="35">
        <v>67.2</v>
      </c>
      <c r="F183" s="35">
        <f t="shared" si="10"/>
        <v>67.2</v>
      </c>
      <c r="G183" s="24"/>
      <c r="H183" s="21"/>
      <c r="I183" s="35">
        <f t="shared" si="11"/>
        <v>67.2</v>
      </c>
    </row>
    <row r="184" spans="1:9" s="4" customFormat="1" ht="14.25">
      <c r="A184" s="2" t="s">
        <v>41</v>
      </c>
      <c r="B184" s="38" t="s">
        <v>185</v>
      </c>
      <c r="C184" s="38" t="s">
        <v>42</v>
      </c>
      <c r="D184" s="29"/>
      <c r="E184" s="29">
        <v>67.2</v>
      </c>
      <c r="F184" s="35">
        <f t="shared" si="10"/>
        <v>67.2</v>
      </c>
      <c r="G184" s="25"/>
      <c r="H184" s="3"/>
      <c r="I184" s="29">
        <f t="shared" si="11"/>
        <v>67.2</v>
      </c>
    </row>
    <row r="185" spans="1:9" s="4" customFormat="1" ht="14.25">
      <c r="A185" s="19" t="s">
        <v>186</v>
      </c>
      <c r="B185" s="37" t="s">
        <v>187</v>
      </c>
      <c r="C185" s="37" t="s">
        <v>6</v>
      </c>
      <c r="D185" s="35">
        <v>37631.800000000003</v>
      </c>
      <c r="E185" s="35">
        <v>37512.699999999997</v>
      </c>
      <c r="F185" s="35">
        <f t="shared" si="10"/>
        <v>-119.10000000000582</v>
      </c>
      <c r="G185" s="24"/>
      <c r="H185" s="21"/>
      <c r="I185" s="35">
        <f>SUM(I186+I193)</f>
        <v>-387.58899999999988</v>
      </c>
    </row>
    <row r="186" spans="1:9" s="4" customFormat="1" ht="14.25">
      <c r="A186" s="19" t="s">
        <v>188</v>
      </c>
      <c r="B186" s="37" t="s">
        <v>189</v>
      </c>
      <c r="C186" s="37" t="s">
        <v>6</v>
      </c>
      <c r="D186" s="35">
        <v>37581.800000000003</v>
      </c>
      <c r="E186" s="35">
        <v>37462.699999999997</v>
      </c>
      <c r="F186" s="35">
        <f t="shared" si="10"/>
        <v>-119.10000000000582</v>
      </c>
      <c r="G186" s="24"/>
      <c r="H186" s="21"/>
      <c r="I186" s="35">
        <f>SUM(I187+I189+I191)</f>
        <v>-387.58899999999988</v>
      </c>
    </row>
    <row r="187" spans="1:9" s="4" customFormat="1" ht="32.25">
      <c r="A187" s="19" t="s">
        <v>39</v>
      </c>
      <c r="B187" s="37" t="s">
        <v>194</v>
      </c>
      <c r="C187" s="37" t="s">
        <v>6</v>
      </c>
      <c r="D187" s="35">
        <v>1388.8</v>
      </c>
      <c r="E187" s="35">
        <v>643.1</v>
      </c>
      <c r="F187" s="35">
        <f t="shared" si="10"/>
        <v>-745.69999999999993</v>
      </c>
      <c r="G187" s="24"/>
      <c r="H187" s="21"/>
      <c r="I187" s="35">
        <f t="shared" si="11"/>
        <v>-745.69999999999993</v>
      </c>
    </row>
    <row r="188" spans="1:9" s="4" customFormat="1" ht="22.5">
      <c r="A188" s="2" t="s">
        <v>195</v>
      </c>
      <c r="B188" s="38" t="s">
        <v>194</v>
      </c>
      <c r="C188" s="38" t="s">
        <v>196</v>
      </c>
      <c r="D188" s="29">
        <v>1388.8</v>
      </c>
      <c r="E188" s="29">
        <v>643.1</v>
      </c>
      <c r="F188" s="35">
        <f t="shared" si="10"/>
        <v>-745.69999999999993</v>
      </c>
      <c r="G188" s="25"/>
      <c r="H188" s="3"/>
      <c r="I188" s="29">
        <f t="shared" si="11"/>
        <v>-745.69999999999993</v>
      </c>
    </row>
    <row r="189" spans="1:9" s="4" customFormat="1" ht="14.25">
      <c r="A189" s="19" t="s">
        <v>51</v>
      </c>
      <c r="B189" s="37" t="s">
        <v>197</v>
      </c>
      <c r="C189" s="37" t="s">
        <v>6</v>
      </c>
      <c r="D189" s="35"/>
      <c r="E189" s="35">
        <v>626.6</v>
      </c>
      <c r="F189" s="35">
        <f t="shared" ref="F189:F205" si="12">SUM(E189-D189)</f>
        <v>626.6</v>
      </c>
      <c r="G189" s="24"/>
      <c r="H189" s="21"/>
      <c r="I189" s="35">
        <f t="shared" ref="I189:I205" si="13">SUM(F189-G189+H189)</f>
        <v>626.6</v>
      </c>
    </row>
    <row r="190" spans="1:9" s="4" customFormat="1" ht="14.25">
      <c r="A190" s="2" t="s">
        <v>161</v>
      </c>
      <c r="B190" s="38" t="s">
        <v>197</v>
      </c>
      <c r="C190" s="38" t="s">
        <v>162</v>
      </c>
      <c r="D190" s="29"/>
      <c r="E190" s="29">
        <v>626.6</v>
      </c>
      <c r="F190" s="35">
        <f t="shared" si="12"/>
        <v>626.6</v>
      </c>
      <c r="G190" s="25"/>
      <c r="H190" s="3"/>
      <c r="I190" s="29">
        <f t="shared" si="13"/>
        <v>626.6</v>
      </c>
    </row>
    <row r="191" spans="1:9" s="4" customFormat="1" ht="21.75">
      <c r="A191" s="19" t="s">
        <v>190</v>
      </c>
      <c r="B191" s="37" t="s">
        <v>191</v>
      </c>
      <c r="C191" s="37" t="s">
        <v>6</v>
      </c>
      <c r="D191" s="29"/>
      <c r="E191" s="29"/>
      <c r="F191" s="35"/>
      <c r="G191" s="25"/>
      <c r="H191" s="3"/>
      <c r="I191" s="35">
        <v>-268.48899999999998</v>
      </c>
    </row>
    <row r="192" spans="1:9" s="4" customFormat="1" ht="14.25">
      <c r="A192" s="2" t="s">
        <v>192</v>
      </c>
      <c r="B192" s="38" t="s">
        <v>191</v>
      </c>
      <c r="C192" s="38" t="s">
        <v>193</v>
      </c>
      <c r="D192" s="29"/>
      <c r="E192" s="29"/>
      <c r="F192" s="35"/>
      <c r="G192" s="25"/>
      <c r="H192" s="3"/>
      <c r="I192" s="29">
        <v>-268.48899999999998</v>
      </c>
    </row>
    <row r="193" spans="1:9" s="4" customFormat="1" ht="14.25">
      <c r="A193" s="19" t="s">
        <v>198</v>
      </c>
      <c r="B193" s="37" t="s">
        <v>199</v>
      </c>
      <c r="C193" s="37" t="s">
        <v>6</v>
      </c>
      <c r="D193" s="35">
        <v>50</v>
      </c>
      <c r="E193" s="35">
        <v>50</v>
      </c>
      <c r="F193" s="35">
        <f t="shared" si="12"/>
        <v>0</v>
      </c>
      <c r="G193" s="24"/>
      <c r="H193" s="21"/>
      <c r="I193" s="35">
        <f t="shared" si="13"/>
        <v>0</v>
      </c>
    </row>
    <row r="194" spans="1:9" s="4" customFormat="1" ht="14.25">
      <c r="A194" s="19" t="s">
        <v>200</v>
      </c>
      <c r="B194" s="37" t="s">
        <v>201</v>
      </c>
      <c r="C194" s="37" t="s">
        <v>6</v>
      </c>
      <c r="D194" s="35">
        <v>50</v>
      </c>
      <c r="E194" s="35">
        <v>50</v>
      </c>
      <c r="F194" s="35">
        <f t="shared" si="12"/>
        <v>0</v>
      </c>
      <c r="G194" s="24"/>
      <c r="H194" s="21"/>
      <c r="I194" s="35">
        <f t="shared" si="13"/>
        <v>0</v>
      </c>
    </row>
    <row r="195" spans="1:9" s="4" customFormat="1" ht="22.5">
      <c r="A195" s="2" t="s">
        <v>22</v>
      </c>
      <c r="B195" s="38" t="s">
        <v>201</v>
      </c>
      <c r="C195" s="38" t="s">
        <v>23</v>
      </c>
      <c r="D195" s="29">
        <v>50</v>
      </c>
      <c r="E195" s="29">
        <v>47.1</v>
      </c>
      <c r="F195" s="35">
        <f t="shared" si="12"/>
        <v>-2.8999999999999986</v>
      </c>
      <c r="G195" s="25"/>
      <c r="H195" s="3"/>
      <c r="I195" s="29">
        <f t="shared" si="13"/>
        <v>-2.8999999999999986</v>
      </c>
    </row>
    <row r="196" spans="1:9" s="4" customFormat="1" ht="14.25">
      <c r="A196" s="2" t="s">
        <v>32</v>
      </c>
      <c r="B196" s="38" t="s">
        <v>201</v>
      </c>
      <c r="C196" s="38" t="s">
        <v>33</v>
      </c>
      <c r="D196" s="29"/>
      <c r="E196" s="29">
        <v>2.9</v>
      </c>
      <c r="F196" s="35">
        <f t="shared" si="12"/>
        <v>2.9</v>
      </c>
      <c r="G196" s="25"/>
      <c r="H196" s="3"/>
      <c r="I196" s="29">
        <f t="shared" si="13"/>
        <v>2.9</v>
      </c>
    </row>
    <row r="197" spans="1:9" s="4" customFormat="1" ht="14.25">
      <c r="A197" s="19" t="s">
        <v>202</v>
      </c>
      <c r="B197" s="37" t="s">
        <v>203</v>
      </c>
      <c r="C197" s="37" t="s">
        <v>6</v>
      </c>
      <c r="D197" s="35">
        <v>12111.3</v>
      </c>
      <c r="E197" s="35">
        <v>13135.9</v>
      </c>
      <c r="F197" s="35">
        <f t="shared" si="12"/>
        <v>1024.6000000000004</v>
      </c>
      <c r="G197" s="24">
        <v>34.4</v>
      </c>
      <c r="H197" s="21"/>
      <c r="I197" s="35">
        <f>SUM(I198+I200+I202+I204)</f>
        <v>990.2</v>
      </c>
    </row>
    <row r="198" spans="1:9" s="4" customFormat="1" ht="32.25">
      <c r="A198" s="19" t="s">
        <v>39</v>
      </c>
      <c r="B198" s="37" t="s">
        <v>204</v>
      </c>
      <c r="C198" s="37" t="s">
        <v>6</v>
      </c>
      <c r="D198" s="35">
        <v>11.9</v>
      </c>
      <c r="E198" s="35"/>
      <c r="F198" s="35">
        <f t="shared" si="12"/>
        <v>-11.9</v>
      </c>
      <c r="G198" s="24"/>
      <c r="H198" s="21"/>
      <c r="I198" s="35">
        <f t="shared" si="13"/>
        <v>-11.9</v>
      </c>
    </row>
    <row r="199" spans="1:9" s="4" customFormat="1" ht="14.25">
      <c r="A199" s="2" t="s">
        <v>41</v>
      </c>
      <c r="B199" s="38" t="s">
        <v>204</v>
      </c>
      <c r="C199" s="38" t="s">
        <v>42</v>
      </c>
      <c r="D199" s="29">
        <v>11.9</v>
      </c>
      <c r="E199" s="29"/>
      <c r="F199" s="35">
        <f t="shared" si="12"/>
        <v>-11.9</v>
      </c>
      <c r="G199" s="25"/>
      <c r="H199" s="3"/>
      <c r="I199" s="29">
        <f t="shared" si="13"/>
        <v>-11.9</v>
      </c>
    </row>
    <row r="200" spans="1:9" s="4" customFormat="1" ht="53.25">
      <c r="A200" s="19" t="s">
        <v>205</v>
      </c>
      <c r="B200" s="37" t="s">
        <v>206</v>
      </c>
      <c r="C200" s="37" t="s">
        <v>6</v>
      </c>
      <c r="D200" s="35">
        <v>1365.9</v>
      </c>
      <c r="E200" s="35">
        <v>1865.9</v>
      </c>
      <c r="F200" s="35">
        <f t="shared" si="12"/>
        <v>500</v>
      </c>
      <c r="G200" s="24"/>
      <c r="H200" s="21"/>
      <c r="I200" s="35">
        <f t="shared" si="13"/>
        <v>500</v>
      </c>
    </row>
    <row r="201" spans="1:9" s="4" customFormat="1" ht="22.5">
      <c r="A201" s="2" t="s">
        <v>149</v>
      </c>
      <c r="B201" s="38" t="s">
        <v>206</v>
      </c>
      <c r="C201" s="38" t="s">
        <v>150</v>
      </c>
      <c r="D201" s="29"/>
      <c r="E201" s="29">
        <v>500</v>
      </c>
      <c r="F201" s="35">
        <f t="shared" si="12"/>
        <v>500</v>
      </c>
      <c r="G201" s="25"/>
      <c r="H201" s="3"/>
      <c r="I201" s="29">
        <f t="shared" si="13"/>
        <v>500</v>
      </c>
    </row>
    <row r="202" spans="1:9" s="4" customFormat="1" ht="32.25">
      <c r="A202" s="19" t="s">
        <v>209</v>
      </c>
      <c r="B202" s="37" t="s">
        <v>210</v>
      </c>
      <c r="C202" s="37" t="s">
        <v>6</v>
      </c>
      <c r="D202" s="35"/>
      <c r="E202" s="35">
        <v>500</v>
      </c>
      <c r="F202" s="35">
        <f t="shared" si="12"/>
        <v>500</v>
      </c>
      <c r="G202" s="24"/>
      <c r="H202" s="21"/>
      <c r="I202" s="35">
        <f t="shared" si="13"/>
        <v>500</v>
      </c>
    </row>
    <row r="203" spans="1:9" s="4" customFormat="1" ht="14.25">
      <c r="A203" s="2" t="s">
        <v>28</v>
      </c>
      <c r="B203" s="38" t="s">
        <v>210</v>
      </c>
      <c r="C203" s="38" t="s">
        <v>29</v>
      </c>
      <c r="D203" s="29"/>
      <c r="E203" s="29">
        <v>500</v>
      </c>
      <c r="F203" s="35">
        <f t="shared" si="12"/>
        <v>500</v>
      </c>
      <c r="G203" s="25"/>
      <c r="H203" s="3"/>
      <c r="I203" s="29">
        <f t="shared" si="13"/>
        <v>500</v>
      </c>
    </row>
    <row r="204" spans="1:9" s="4" customFormat="1" ht="45.75" customHeight="1">
      <c r="A204" s="58" t="s">
        <v>207</v>
      </c>
      <c r="B204" s="37" t="s">
        <v>208</v>
      </c>
      <c r="C204" s="37" t="s">
        <v>6</v>
      </c>
      <c r="D204" s="35"/>
      <c r="E204" s="35">
        <v>2.1</v>
      </c>
      <c r="F204" s="35">
        <f t="shared" si="12"/>
        <v>2.1</v>
      </c>
      <c r="G204" s="24"/>
      <c r="H204" s="21"/>
      <c r="I204" s="35">
        <f t="shared" si="13"/>
        <v>2.1</v>
      </c>
    </row>
    <row r="205" spans="1:9" s="4" customFormat="1" ht="22.5">
      <c r="A205" s="2" t="s">
        <v>22</v>
      </c>
      <c r="B205" s="38" t="s">
        <v>208</v>
      </c>
      <c r="C205" s="38" t="s">
        <v>23</v>
      </c>
      <c r="D205" s="29"/>
      <c r="E205" s="29">
        <v>2.1</v>
      </c>
      <c r="F205" s="35">
        <f t="shared" si="12"/>
        <v>2.1</v>
      </c>
      <c r="G205" s="25"/>
      <c r="H205" s="3"/>
      <c r="I205" s="29">
        <f t="shared" si="13"/>
        <v>2.1</v>
      </c>
    </row>
    <row r="206" spans="1:9">
      <c r="A206" s="26" t="s">
        <v>10</v>
      </c>
      <c r="B206" s="39"/>
      <c r="C206" s="39"/>
      <c r="D206" s="27">
        <f>D14</f>
        <v>503509.54681999999</v>
      </c>
      <c r="E206" s="27">
        <f>E14</f>
        <v>561848.25459999999</v>
      </c>
      <c r="F206" s="35" t="e">
        <f>SUM(F15+#REF!+F96+F131+F138+F144+F153+F162+F166+F185+#REF!+F197)</f>
        <v>#REF!</v>
      </c>
      <c r="G206" s="35" t="e">
        <f>SUM(G15+#REF!+G96+G131+G138+G144+G153+G162+G166+G185+#REF!+G197)</f>
        <v>#REF!</v>
      </c>
      <c r="H206" s="35" t="e">
        <f>SUM(H15+#REF!+H96+H131+H138+H144+H153+H162+H166+H185+#REF!+H197)</f>
        <v>#REF!</v>
      </c>
      <c r="I206" s="35">
        <f>SUM(I15+I96+I131+I138+I144+I153+I162+I166+I185+I197)</f>
        <v>55119.699779999995</v>
      </c>
    </row>
  </sheetData>
  <mergeCells count="7">
    <mergeCell ref="A9:I9"/>
    <mergeCell ref="A2:I2"/>
    <mergeCell ref="A3:I3"/>
    <mergeCell ref="A4:I4"/>
    <mergeCell ref="A5:I5"/>
    <mergeCell ref="A7:I7"/>
    <mergeCell ref="A8:I8"/>
  </mergeCells>
  <pageMargins left="1.1023622047244095" right="0.9055118110236221" top="0.55118110236220474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(3)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UrKonMO</cp:lastModifiedBy>
  <cp:lastPrinted>2015-09-15T05:04:48Z</cp:lastPrinted>
  <dcterms:created xsi:type="dcterms:W3CDTF">2015-01-13T10:02:08Z</dcterms:created>
  <dcterms:modified xsi:type="dcterms:W3CDTF">2015-09-15T05:06:24Z</dcterms:modified>
</cp:coreProperties>
</file>